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https://secretariadistritald-my.sharepoint.com/personal/apbello_sdmujer_gov_co/Documents/SDMujer/2024/POLITICAS PUBLICAS/PP MYEG/2DO TRIMESTRE/"/>
    </mc:Choice>
  </mc:AlternateContent>
  <xr:revisionPtr revIDLastSave="345" documentId="13_ncr:1_{CEEF972F-8376-474E-B7CA-FEB519683627}" xr6:coauthVersionLast="47" xr6:coauthVersionMax="47" xr10:uidLastSave="{F59838D1-08DF-48EB-89DF-883E643ADA7B}"/>
  <bookViews>
    <workbookView xWindow="-110" yWindow="-110" windowWidth="19420" windowHeight="11500" xr2:uid="{8449E04F-6D5B-4A41-8C11-CBC695E8F763}"/>
  </bookViews>
  <sheets>
    <sheet name="Hoja1" sheetId="1" r:id="rId1"/>
  </sheets>
  <definedNames>
    <definedName name="_xlnm._FilterDatabase" localSheetId="0" hidden="1">Hoja1!$A$3:$DM$42</definedName>
    <definedName name="ANUALIZACIÓN" localSheetId="0">#REF!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R42" i="1" l="1"/>
  <c r="CR41" i="1"/>
  <c r="CR40" i="1"/>
  <c r="CR39" i="1"/>
  <c r="CR38" i="1"/>
  <c r="CR37" i="1"/>
  <c r="CR36" i="1"/>
  <c r="CR34" i="1" l="1"/>
  <c r="CR33" i="1"/>
  <c r="CQ42" i="1" l="1"/>
  <c r="CQ41" i="1"/>
  <c r="CQ40" i="1"/>
  <c r="CQ39" i="1"/>
  <c r="CQ38" i="1"/>
  <c r="CQ37" i="1"/>
  <c r="CQ36" i="1"/>
  <c r="CQ34" i="1"/>
  <c r="CQ33" i="1"/>
  <c r="CQ32" i="1"/>
  <c r="CQ28" i="1"/>
  <c r="CQ26" i="1"/>
  <c r="CQ25" i="1"/>
  <c r="CQ24" i="1"/>
  <c r="CQ23" i="1"/>
  <c r="CQ22" i="1"/>
  <c r="CQ21" i="1"/>
  <c r="CQ20" i="1"/>
  <c r="CQ13" i="1"/>
  <c r="CQ12" i="1"/>
  <c r="CQ8" i="1"/>
  <c r="CQ7" i="1"/>
  <c r="AZ42" i="1" l="1"/>
  <c r="BD42" i="1" s="1"/>
  <c r="BH42" i="1" s="1"/>
  <c r="BL42" i="1" s="1"/>
  <c r="BP42" i="1" s="1"/>
  <c r="BT42" i="1" s="1"/>
  <c r="AZ39" i="1"/>
  <c r="BD39" i="1" s="1"/>
  <c r="BH39" i="1" s="1"/>
  <c r="BL39" i="1" s="1"/>
  <c r="BP39" i="1" s="1"/>
  <c r="BT39" i="1" s="1"/>
  <c r="AW37" i="1"/>
  <c r="AV37" i="1"/>
  <c r="AZ37" i="1" s="1"/>
  <c r="BD37" i="1" s="1"/>
  <c r="BH37" i="1" s="1"/>
  <c r="BL37" i="1" s="1"/>
  <c r="BP37" i="1" s="1"/>
  <c r="BT37" i="1" s="1"/>
  <c r="AZ32" i="1"/>
  <c r="BD32" i="1" s="1"/>
  <c r="BH32" i="1" s="1"/>
  <c r="BL32" i="1" s="1"/>
  <c r="BP32" i="1" s="1"/>
  <c r="BT32" i="1" s="1"/>
  <c r="AW32" i="1"/>
  <c r="AS32" i="1"/>
  <c r="AO32" i="1"/>
  <c r="AK32" i="1"/>
  <c r="AG32" i="1"/>
  <c r="AZ31" i="1"/>
  <c r="BD31" i="1" s="1"/>
  <c r="BH31" i="1" s="1"/>
  <c r="BL31" i="1" s="1"/>
  <c r="BP31" i="1" s="1"/>
  <c r="BT31" i="1" s="1"/>
  <c r="AE31" i="1"/>
  <c r="AW26" i="1"/>
  <c r="AS26" i="1"/>
  <c r="AO26" i="1"/>
  <c r="AK26" i="1"/>
  <c r="AZ25" i="1"/>
  <c r="BD25" i="1" s="1"/>
  <c r="BH25" i="1" s="1"/>
  <c r="BL25" i="1" s="1"/>
  <c r="BP25" i="1" s="1"/>
  <c r="BT25" i="1" s="1"/>
  <c r="AW25" i="1"/>
  <c r="AS25" i="1"/>
  <c r="AO25" i="1"/>
  <c r="AK25" i="1"/>
  <c r="AG25" i="1"/>
  <c r="AW24" i="1"/>
  <c r="AS24" i="1"/>
  <c r="AO24" i="1"/>
  <c r="AK24" i="1"/>
  <c r="AG24" i="1"/>
  <c r="AW23" i="1"/>
  <c r="AS23" i="1"/>
  <c r="AO23" i="1"/>
  <c r="AK23" i="1"/>
  <c r="AG23" i="1"/>
  <c r="AZ22" i="1"/>
  <c r="BD22" i="1" s="1"/>
  <c r="BH22" i="1" s="1"/>
  <c r="BL22" i="1" s="1"/>
  <c r="BP22" i="1" s="1"/>
  <c r="BT22" i="1" s="1"/>
  <c r="AG22" i="1"/>
  <c r="AF18" i="1"/>
  <c r="AJ18" i="1" s="1"/>
  <c r="AN18" i="1" s="1"/>
  <c r="AR18" i="1" s="1"/>
  <c r="AV18" i="1" s="1"/>
  <c r="AZ18" i="1" s="1"/>
  <c r="BD18" i="1" s="1"/>
  <c r="BH18" i="1" s="1"/>
  <c r="BL18" i="1" s="1"/>
  <c r="BP18" i="1" s="1"/>
  <c r="BT18" i="1" s="1"/>
  <c r="AF17" i="1"/>
  <c r="AJ17" i="1" s="1"/>
  <c r="AN17" i="1" s="1"/>
  <c r="AR17" i="1" s="1"/>
  <c r="AV17" i="1" s="1"/>
  <c r="AZ17" i="1" s="1"/>
  <c r="BD17" i="1" s="1"/>
  <c r="BH17" i="1" s="1"/>
  <c r="BL17" i="1" s="1"/>
  <c r="BP17" i="1" s="1"/>
  <c r="BT17" i="1" s="1"/>
  <c r="AK16" i="1"/>
  <c r="AO16" i="1" s="1"/>
  <c r="AJ16" i="1"/>
  <c r="AN16" i="1" s="1"/>
  <c r="AR16" i="1" s="1"/>
  <c r="AV16" i="1" s="1"/>
  <c r="AZ16" i="1" s="1"/>
  <c r="BD16" i="1" s="1"/>
  <c r="BH16" i="1" s="1"/>
  <c r="BL16" i="1" s="1"/>
  <c r="BP16" i="1" s="1"/>
  <c r="BT16" i="1" s="1"/>
  <c r="AG16" i="1"/>
  <c r="AF16" i="1"/>
  <c r="AE16" i="1"/>
  <c r="AE15" i="1"/>
  <c r="BD13" i="1"/>
  <c r="AZ12" i="1"/>
  <c r="BD12" i="1" s="1"/>
  <c r="BH12" i="1" s="1"/>
  <c r="BL12" i="1" s="1"/>
  <c r="BP12" i="1" s="1"/>
  <c r="BT12" i="1" s="1"/>
  <c r="AG12" i="1"/>
  <c r="AF11" i="1"/>
  <c r="AJ11" i="1" s="1"/>
  <c r="AN11" i="1" s="1"/>
  <c r="AR11" i="1" s="1"/>
  <c r="AV11" i="1" s="1"/>
  <c r="AZ11" i="1" s="1"/>
  <c r="BD11" i="1" s="1"/>
  <c r="BH11" i="1" s="1"/>
  <c r="BL11" i="1" s="1"/>
  <c r="BP11" i="1" s="1"/>
  <c r="BT11" i="1" s="1"/>
  <c r="AZ10" i="1"/>
  <c r="BD10" i="1" s="1"/>
  <c r="BH10" i="1" s="1"/>
  <c r="BL10" i="1" s="1"/>
  <c r="BP10" i="1" s="1"/>
  <c r="BT10" i="1" s="1"/>
  <c r="AF9" i="1"/>
  <c r="AJ9" i="1" s="1"/>
  <c r="AN9" i="1" s="1"/>
  <c r="AR9" i="1" s="1"/>
  <c r="AV9" i="1" s="1"/>
  <c r="AZ9" i="1" s="1"/>
  <c r="BD9" i="1" s="1"/>
  <c r="BH9" i="1" s="1"/>
  <c r="BL9" i="1" s="1"/>
  <c r="BP9" i="1" s="1"/>
  <c r="BT9" i="1" s="1"/>
  <c r="AE9" i="1"/>
  <c r="AZ8" i="1"/>
  <c r="BD8" i="1" s="1"/>
  <c r="BH8" i="1" s="1"/>
  <c r="BL8" i="1" s="1"/>
  <c r="BP8" i="1" s="1"/>
  <c r="BT8" i="1" s="1"/>
  <c r="AZ7" i="1"/>
  <c r="BD7" i="1" s="1"/>
  <c r="BH7" i="1" s="1"/>
  <c r="BL7" i="1" s="1"/>
  <c r="BP7" i="1" s="1"/>
  <c r="BT7" i="1" s="1"/>
  <c r="AO6" i="1"/>
  <c r="AS6" i="1" s="1"/>
  <c r="AW6" i="1" s="1"/>
  <c r="AN6" i="1"/>
  <c r="AR6" i="1" s="1"/>
  <c r="AV6" i="1" s="1"/>
  <c r="AZ6" i="1" s="1"/>
  <c r="BD6" i="1" s="1"/>
  <c r="BH6" i="1" s="1"/>
  <c r="BL6" i="1" s="1"/>
  <c r="BP6" i="1" s="1"/>
  <c r="BT6" i="1" s="1"/>
  <c r="AZ5" i="1"/>
  <c r="BD5" i="1" s="1"/>
  <c r="BH5" i="1" s="1"/>
  <c r="BL5" i="1" s="1"/>
  <c r="BP5" i="1" s="1"/>
  <c r="BT5" i="1" s="1"/>
  <c r="AZ4" i="1"/>
  <c r="BD4" i="1" s="1"/>
  <c r="BH4" i="1" s="1"/>
  <c r="BL4" i="1" s="1"/>
  <c r="BP4" i="1" s="1"/>
  <c r="BT4"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tc={2D2B12BE-839C-483D-9878-624F7AC6AFB5}</author>
    <author>tc={FD5517D3-DF2D-4ADC-9A60-D266338326A9}</author>
  </authors>
  <commentList>
    <comment ref="K38" authorId="0" shapeId="0" xr:uid="{2D2B12BE-839C-483D-9878-624F7AC6AFB5}">
      <text>
        <t>[Comentario encadenado]
Su versión de Excel le permite leer este comentario encadenado; sin embargo, las ediciones que se apliquen se quitarán si el archivo se abre en una versión más reciente de Excel. Más información: https://go.microsoft.com/fwlink/?linkid=870924
Comentario:
    Manzanas del cuidado</t>
      </text>
    </comment>
    <comment ref="K41" authorId="1" shapeId="0" xr:uid="{FD5517D3-DF2D-4ADC-9A60-D266338326A9}">
      <text>
        <t>[Comentario encadenado]
Su versión de Excel le permite leer este comentario encadenado; sin embargo, las ediciones que se apliquen se quitarán si el archivo se abre en una versión más reciente de Excel. Más información: https://go.microsoft.com/fwlink/?linkid=870924
Comentario:
    uRBANO RURAL</t>
      </text>
    </comment>
  </commentList>
</comments>
</file>

<file path=xl/sharedStrings.xml><?xml version="1.0" encoding="utf-8"?>
<sst xmlns="http://schemas.openxmlformats.org/spreadsheetml/2006/main" count="2478" uniqueCount="558">
  <si>
    <t>Indicadores de resultado</t>
  </si>
  <si>
    <t>Indicadores de producto</t>
  </si>
  <si>
    <t>Tiempos de ejecución</t>
  </si>
  <si>
    <t>Metas anuales de 
producto</t>
  </si>
  <si>
    <t>Meta de producto Final</t>
  </si>
  <si>
    <t>Costos estimados y Recursos disponibles</t>
  </si>
  <si>
    <t>Responsable de la ejecución</t>
  </si>
  <si>
    <t>REPORTES SECTORIALES 2024</t>
  </si>
  <si>
    <t>RETROALIMENTACIÓN A LOS REPORTES SDMUJER 2024</t>
  </si>
  <si>
    <t>Objetivo específico</t>
  </si>
  <si>
    <t>Resultado esperado</t>
  </si>
  <si>
    <t>Producto esperado</t>
  </si>
  <si>
    <t>Importancia relativa del producto
(%)</t>
  </si>
  <si>
    <t xml:space="preserve">Nombre indicador de producto </t>
  </si>
  <si>
    <t>Fórmula del indicador de producto</t>
  </si>
  <si>
    <t>ODS</t>
  </si>
  <si>
    <t>Meta 
ODS</t>
  </si>
  <si>
    <t>Enfoque</t>
  </si>
  <si>
    <t>Territorialización</t>
  </si>
  <si>
    <t>Tipo de anualización</t>
  </si>
  <si>
    <t>Periodicidad</t>
  </si>
  <si>
    <t>Indicador del PDD</t>
  </si>
  <si>
    <t>Código Meta
PDD</t>
  </si>
  <si>
    <t>Línea base</t>
  </si>
  <si>
    <t>Costo total</t>
  </si>
  <si>
    <t xml:space="preserve">Sector </t>
  </si>
  <si>
    <t>Entidad</t>
  </si>
  <si>
    <t>Dirección/Subdirección/Grupo/Unidad</t>
  </si>
  <si>
    <t>Persona de contacto</t>
  </si>
  <si>
    <t>Teléfono</t>
  </si>
  <si>
    <t>Correo electrónico</t>
  </si>
  <si>
    <r>
      <rPr>
        <b/>
        <sz val="10"/>
        <color rgb="FF000000"/>
        <rFont val="Arial"/>
        <family val="2"/>
      </rPr>
      <t xml:space="preserve">AVANCE CUANTITATIVO ACUMULADO 2024 (NÚMERICO)
</t>
    </r>
    <r>
      <rPr>
        <b/>
        <u/>
        <sz val="10"/>
        <color rgb="FFFF0000"/>
        <rFont val="Arial"/>
        <family val="2"/>
      </rPr>
      <t xml:space="preserve">SE REPORTA CONFORME A LA PERIODICIDAD Y AL TIPO DE ANUALIZACIÓN (EJEMPLO: ANUAL - CONSTANTE), SE REPORTA ÚNICAMENTE EN EL PERIODO QUE ESTA RESALTADO EN AMARILLO. </t>
    </r>
  </si>
  <si>
    <r>
      <rPr>
        <b/>
        <sz val="10"/>
        <color rgb="FF000000"/>
        <rFont val="Arial"/>
        <family val="2"/>
      </rPr>
      <t xml:space="preserve">AVANCE CUALITATIVO 2024 (DESCRIPTIVO)
</t>
    </r>
    <r>
      <rPr>
        <b/>
        <u/>
        <sz val="10"/>
        <color rgb="FFFF0000"/>
        <rFont val="Arial"/>
        <family val="2"/>
      </rPr>
      <t xml:space="preserve">
SE REPORTA TODOS LOS TRIMESTRES, INDEPENDIENTEMENTE DE SU PERIODICIDAD</t>
    </r>
  </si>
  <si>
    <r>
      <rPr>
        <b/>
        <sz val="10"/>
        <color rgb="FF000000"/>
        <rFont val="Arial"/>
        <family val="2"/>
      </rPr>
      <t xml:space="preserve">AVANCE CUALITATIVO IMPLEMENTACIÓN DE ENFOQUES 2024 (DESCRIPTIVO)
</t>
    </r>
    <r>
      <rPr>
        <b/>
        <u/>
        <sz val="10"/>
        <color rgb="FFFF0000"/>
        <rFont val="Arial"/>
        <family val="2"/>
      </rPr>
      <t>SE REPORTA TODOS LOS TRIMESTRES, INDEPENDIENTEMENTE DE SU PERIODICIDAD</t>
    </r>
  </si>
  <si>
    <r>
      <rPr>
        <b/>
        <sz val="10"/>
        <color rgb="FF000000"/>
        <rFont val="Arial"/>
        <family val="2"/>
      </rPr>
      <t xml:space="preserve">RECURSOS EJECUTADOS 2024 (NÚMERICO)
</t>
    </r>
    <r>
      <rPr>
        <b/>
        <u/>
        <sz val="10"/>
        <color rgb="FFFF0000"/>
        <rFont val="Arial"/>
        <family val="2"/>
      </rPr>
      <t>SE REPORTA CONFORME A LA PERIODICIDAD, SE REPORTA ÚNICAMENTE EN EL PERIODO QUE ESTA RESALTADO EN AMARILLO DE MANERA ACUMULADA</t>
    </r>
  </si>
  <si>
    <r>
      <rPr>
        <b/>
        <sz val="10"/>
        <color rgb="FF000000"/>
        <rFont val="Arial"/>
        <family val="2"/>
      </rPr>
      <t xml:space="preserve">AVANCE CUALITATIVO DE LA INFORMACIÓN FINANCIERA 2024 (DESCRIPTIVO)
</t>
    </r>
    <r>
      <rPr>
        <b/>
        <u/>
        <sz val="10"/>
        <color rgb="FFFF0000"/>
        <rFont val="Arial"/>
        <family val="2"/>
      </rPr>
      <t>SE REPORTA TODOS LOS TRIMESTRES, INDEPENDIENTEMENTE DE SU PERIODICIDAD</t>
    </r>
  </si>
  <si>
    <t>OBSERVACIONES SECTOR</t>
  </si>
  <si>
    <t>Trimestre 1 (Ene - Mar)</t>
  </si>
  <si>
    <t>Trimestre 2 (Abr - Jun)</t>
  </si>
  <si>
    <t>Trimestre 3 (Jul - Sept)</t>
  </si>
  <si>
    <t>Trimestre 4 (Oct - Dic)</t>
  </si>
  <si>
    <t>Valor</t>
  </si>
  <si>
    <t>Año</t>
  </si>
  <si>
    <t>Fecha de inicio</t>
  </si>
  <si>
    <t>Fecha de finalización</t>
  </si>
  <si>
    <t>Meta 2020</t>
  </si>
  <si>
    <t>Meta 2021</t>
  </si>
  <si>
    <t>Meta 2022</t>
  </si>
  <si>
    <t>Meta 2023</t>
  </si>
  <si>
    <t>Meta 2024</t>
  </si>
  <si>
    <t>Meta 2025</t>
  </si>
  <si>
    <t>Meta 2026</t>
  </si>
  <si>
    <t>Meta 2027</t>
  </si>
  <si>
    <t>Meta 2028</t>
  </si>
  <si>
    <t>Meta 2029</t>
  </si>
  <si>
    <t>Meta 2030</t>
  </si>
  <si>
    <t>Costo Estimado</t>
  </si>
  <si>
    <t>Recurso disponible.</t>
  </si>
  <si>
    <t>Fuente de financiación</t>
  </si>
  <si>
    <t>Código Proyecto de Invesión</t>
  </si>
  <si>
    <t>Recurso disponible</t>
  </si>
  <si>
    <t>CUANTITATIVO</t>
  </si>
  <si>
    <t>CUALITATIVO</t>
  </si>
  <si>
    <t>ANÁLISIS FINANCIERO</t>
  </si>
  <si>
    <t xml:space="preserve">1.Transversalizar los enfoques de género, de derechos de las mujeres y diferencial en los procesos institucionales de las entidades, dentro de su gestión administrativa y cultura organizacional, así como en su labor misional en el marco de la planeación territorial, social, económica, presupuestal y ambiental de la ciudad rural y urbana. </t>
  </si>
  <si>
    <t xml:space="preserve">1.1 Las entidades del distrito cuentan con capacidades para la incorporación de los enfoques de género, de los derechos de las mujeres y diferencial en desarrollo de sus competencias, planeación,  gestión administrativa y en sus  procesos misionales. </t>
  </si>
  <si>
    <t>Igualdaddegénero</t>
  </si>
  <si>
    <t>Género
Diferencial
Derechos Humanos de las Mujeres</t>
  </si>
  <si>
    <t>Local</t>
  </si>
  <si>
    <t>Creciente</t>
  </si>
  <si>
    <t>Anual</t>
  </si>
  <si>
    <t>No</t>
  </si>
  <si>
    <t>N/A</t>
  </si>
  <si>
    <t>ND</t>
  </si>
  <si>
    <t xml:space="preserve">Constante </t>
  </si>
  <si>
    <t>Constante</t>
  </si>
  <si>
    <t>NA</t>
  </si>
  <si>
    <t>Inversión</t>
  </si>
  <si>
    <t>5.1  Poner fin a todas las formas de discriminación contra todas las mujeres y las niñas en todo el mundo</t>
  </si>
  <si>
    <t xml:space="preserve">Creciente </t>
  </si>
  <si>
    <t>N/D</t>
  </si>
  <si>
    <t>Género:
Diferencial:
Derechos Humanos:</t>
  </si>
  <si>
    <t>5.5  Asegurar la participación plena y efectiva de las mujeres y la igualdad de oportunidades de liderazgo a todos los niveles decisorios en la vida política, económica y pública</t>
  </si>
  <si>
    <t>Género</t>
  </si>
  <si>
    <t>Suma</t>
  </si>
  <si>
    <t>Pazjusticiaeinstitucionessólidas</t>
  </si>
  <si>
    <t xml:space="preserve">Género 
Diferencial
Derechos  Humanos de las Mujeres
Territorial </t>
  </si>
  <si>
    <t>Reducirladesigualdad</t>
  </si>
  <si>
    <t>De aquí a 2030, potenciar y promover la inclusión social, económica y política de todas las personas, independientemente de su edad, sexo, discapacidad, raza, etnia, origen, religión o situación económica u otra condición</t>
  </si>
  <si>
    <t>1.1.10 Estudios producidos por el OMEG sobre la situación de derechos de las mujeres con enfoques de género y diferencial para la  toma de decisiones</t>
  </si>
  <si>
    <t>Porcentaje de estudios producidos por el OMEG para la toma de decisiones de PP en la garantía de derechos de las mujeres con enfoques de género y diferencia en Bogotá D.C., en el periodo de vigencia anual.</t>
  </si>
  <si>
    <t xml:space="preserve"> (total de estudios producidos por el OMEG para la toma de decisiones de PP en la garantía de derechos de las mujeres con enfoques de género y diferencia en Bogotá D.C./Total de estudios programados por el OMEG para la toma de decisiones de PP en la garantía de derechos de las mujeres con enfoques de género y diferencia en Bogotá D.C) *100</t>
  </si>
  <si>
    <t>5.c  Aprobar y fortalecer políticas acertadas y leyes aplicables para promover la igualdad de género y el empoderamiento de todas las mujeres y las niñas a todos los niveles</t>
  </si>
  <si>
    <t>Inversion</t>
  </si>
  <si>
    <t xml:space="preserve">Nuevo proyecto de inversion </t>
  </si>
  <si>
    <t>Mujeres</t>
  </si>
  <si>
    <t>Secretaría Distrital de la Mujer</t>
  </si>
  <si>
    <t>Dirección de Gestión de Conocimiento</t>
  </si>
  <si>
    <t>Oriana María La Rotta</t>
  </si>
  <si>
    <t>3169001 ext 1028</t>
  </si>
  <si>
    <t>olarrota@sdmujer.gov.co</t>
  </si>
  <si>
    <t>Para la vigencia 2024 se tiene contemplada la producción y publicación de un (1) estudio o investigación que de cuenta de la situación de derechos de las mujeres.
Al respecto durante el primer trimestre del año, desde las decisiones directiva se dio lugar a priorizar el tema de violencia intrafamiliar, esto reconociendo la disponibilidad de datos, la relevancia del tema paa las mujeres de la ciudad y la necesidad de visibilizar el tema para la toma de decisiones informada.
Al respecto se avanzó en el diseño de una propuesta que permita llevar a cabo la investigación, sobre:
a. Comportamiento de la violencia intrafamiliar en Bogotá 2021 - 2022
b. Modelo analítico para identificar el riesgo de experimentar violencia intrafamiliar
Se cuenta con:  
Presentación del Modelo, en donde se define la estructura, propuesta de análisis estadístico y cualitativo, conclusiones y recomendaciones para contar con información sobre el perfilamiento de condiciones que denotan o protegen a las mujeres que habitan en Bogotá en relación con el riesgo o la protección de ser o no víctimas de violencia intrafamiliar
El documento puede ser consultados en el siguiente vínculo:
https://secretariadistritald.sharepoint.com/:f:/s/Instrumentosplaneacin2021/EjZXN640uYxBuxZSFoX38gcBBf8OAODqw9pbFk_hNrmrXQ?e=IuJuJ7</t>
  </si>
  <si>
    <t xml:space="preserve">Género: 
La investigación tiene como fuente de información la Encuesta Multipropósito de Bogotá que  contempla 3 categorías en la variable sexo: Mujeres, hombres e intersexuales. Dada la representatividad de las personas intersexuales no se incluyen en el análisis por sexo pero si por persona. 
Para la variable violencia intrafamiliar la fuente de información son los reportes del Sistema de Información Estadístico, Delincuencial, Contravencional y Operativo de la Policía Nacional -  SIEDCO
Ambas fuentes, permiten avanzar en el análisis con enfoque de género, al contar con datos para  identificar y caracterizar las particularidades y situaciones vividas por las personas según la variable sexo frente a la violencia intrafamiliar. </t>
  </si>
  <si>
    <t>Los recursos de inversión corresponden a: contratar el  talento humano para la gestión, análisis, producción y divulgación de estudios y/o investigaciones del OMEG. que consta de una lideresa de investigaciones, cinco analistas cualitativos y dos analistas cuantitativos, asociados al Proyecto 7668 "Levantamiento y análisis de información para la garantía de derechos de las mujeres en Bogotá", meta 4 "Producir y divulgar 16 estudios y/o investigaciones sobre los derechos de las mujeres con fuente de información OMEG</t>
  </si>
  <si>
    <t>Se recibe a conformidad el reporte</t>
  </si>
  <si>
    <r>
      <t xml:space="preserve">Según el último lineamiento remitido por la Secretaría Distrital de Planeación, </t>
    </r>
    <r>
      <rPr>
        <b/>
        <sz val="10"/>
        <rFont val="Arial"/>
        <family val="2"/>
      </rPr>
      <t>el reporte financiero debe realizarse de manera trimestral en el caso de periodicidades mensuales, bimensuales y trimestrales y de manera semestral en el caso de periodicidades semestrales y anuales. Además, el reporte cuantitativo, debe registrarse únicamente la cifra de millón y en adelante deberá acumularse según periodicidad de reporte para evidenciar el incremento de recursos utilizados.</t>
    </r>
    <r>
      <rPr>
        <sz val="10"/>
        <rFont val="Arial"/>
        <family val="2"/>
      </rPr>
      <t xml:space="preserve">
Ejemplo reporte acumulado: el valor comprometido para primer trimestre $150.000.000 y para segundo trimestre $50.000.000 adicionales. En el formato de seguimiento deberá reportarse para primer trimestre $150 y para segundo trimestre $200
Finalmente, en el reporte cualitativo, se recomienda aclarar el número de proyecto vinculado al producto, registrar todas las cifras de los recursos comprometidos, especificando si estos son recursos de inversión o de funcionamiento</t>
    </r>
    <r>
      <rPr>
        <b/>
        <sz val="10"/>
        <rFont val="Arial"/>
        <family val="2"/>
      </rPr>
      <t>.</t>
    </r>
  </si>
  <si>
    <t>1.1.11 Observatorio de Mujeres y equidad de género fortalecido en su infraestructura tecnológica para faciltar la articulación con los sectores distritales pertinentes</t>
  </si>
  <si>
    <t>Porcentaje de avance en el fortalecimiento de la infraestructura tecnológica del   Observatorio de Mujeres y equidad de género para facilitar la articulación con los sectores distritales pertinentes</t>
  </si>
  <si>
    <t>(ponderación de la vigencia)* (Total de productos del plan de acción para el fortalecimiento de la infraestructura tecnológica del   Observatorio de Mujeres y equidad de género, generados/ Total de productos del plan de acción para el fortalecimiento de la infraestructura tecnológica del  Observatorio de Mujeres y equidad de género,programados))*100</t>
  </si>
  <si>
    <t>3169001 ext 1029</t>
  </si>
  <si>
    <t xml:space="preserve">Para la vigencia 2024 se contemplan dos acciones para el fortalecimiento de la infraestructura tecnológica del   Observatorio de Mujeres y equidad de género para facilitar la articulación con los sectores distritales pertinentes, estas son: 
a. Avance en la implementación de SIMISIONAL 2.0 
El Sistema de Información del OMEG SIMISIONAL 2,0, cuenta con proceso de actualización y preparación del entorno de la entidad para soportar la migración de SIMISIONAL 2,0  con la Migración de1 100% datos, Pruebas integrales del sistema de información, la Instalación y despliegue del sistema de información y uso de los equipos de formación de la entidad.
b.  Cumplimiento en la entrega de productos estadísticos publicados en la página web del OMEG. (12 boletín, uno mensual)
1. Reporte de Atenciones Secretaría Distrital de la Mujer. Acumulado 2023, publicado el 29 de enero de 2024
2. Reporte de Atenciones Secretaría Distrital de la Mujer. 1 al 31 de enero de 2024, publicado el 26 de febrero de 2024
3. Reporte de Atenciones Secretaría Distrital de la Mujer. 1 al 29 de febrero de 2024, publicado el 13 de marzo de 2024
Los documentos pueden ser consultados en el siguiente vínculo: https://secretariadistritald.sharepoint.com/:f:/s/Instrumentosplaneacin2021/EnfV1YK7Cc5Lq8P3hJSK7rIBxsLWj09e10dLnWyLQCyOUw?e=vBq1xK </t>
  </si>
  <si>
    <t>Género:
El Simisional 2.0 contempla el poder un registro de la información de las mujeres atendidas en 360 grados y no por módulos permitiendo una atención integral. Por su parte, se contempla el capturar información con variables como: sexo, edad, ocupación, escolaridad, etnia, identidad de género, orientación sexual, caracterización socioeconómica, familiar, discapacidad, territorio y tipo de atención.
Asimismo los productos estadísticos, recogen datos de la batería de indicadores del OMEG que dan cuenta de la situación de derechos de las mujeres priorizados por la Política Pública, favoreciendo los análisis de género, asimismo, se puede sacar información por la variable poblacional diferencial y desagregado por localidades.</t>
  </si>
  <si>
    <t>Los recursos de inversión corresponden a: contratar 8 perfiles de ingenieros del equipo tecnológico de soporte del SIMISIONAL 2,0, asimismo, licenciamientos para el adecuado manejo del mismo, estos asociados al Proyecto 7668 "Levantamiento y análisis de información para la garantía de derechos de las mujeres en Bogotá"  meta 1 "</t>
  </si>
  <si>
    <t>1.1.12 Servicio de información cartográfica actualizada con enfoques de género, diferencial y de derechos de las mujeres, en el territorio urbano y rural que sirva para la priorización y toma de decisiones en los procesos de planeación de la ciudad.</t>
  </si>
  <si>
    <t>Porcentaje de actualización del servicio de información cartográfica con enfoques de género, diferencial y de derechos de las mujeres en el territorio urbano y rural</t>
  </si>
  <si>
    <t>(Total de información cartográfica actualizada por el OMEG con enfoques de género, diferencial y de derechos de las mujeres en el territorio urbano y rural / Total de información cartográfica actualizada disponible priorizada por el OMEG) *100</t>
  </si>
  <si>
    <t>3169001 ext 1030</t>
  </si>
  <si>
    <t>La Secretaría Distrital de la Mujer en articulación con la Infraestructura de datos espaciales del Distrito - IDECA,  programó la actualización de 11 indicadores, con información de datos abiertos y la adecuación de mapas en la página web del OMEG y la página de datos abiertos de la ciudad. La información cartográfica esta asociada a tres temas e indicadores de interés, permitiendo visualizar la situación de derechos de las mujeres por localidad, y se hace actualización de los datos cada trimestre. Para la vigencia 2024 se  cuenta con 11 indicadores susceptibles de ser actualizados cartográficamente. Distribuidos de la siguiente manera:
a. Violencias: (6 indicadores)
b. Indicadores de atenciones de la Secretaría de la Mujer (1 indicador distribuido según la atención en CIOM, Casa de Todas, Casa Refugio, Sistema de Cuidado, Duplas psicosociales, Servicios Estrategia Justicia de Género  y Línea Púrpura).
c. Indicadores de calidad de vida -  Pobreza y desempleo. (4 indicadores)
Para el primer trimestre se actualizaron siete (7) de los once (11) programados. Estos indicadores fueron: Violencias (6) y Atenciones de la Secretaría de la Mujer (1)
La información actualizada se puede consultar en: https://omeg.sdmujer.gov.co/dataindicadores/index.html
Asimismo, en la página de datos abiertos:
https://datosabiertos.bogota.gov.co/dataset?groups=tem_mujer</t>
  </si>
  <si>
    <r>
      <rPr>
        <b/>
        <sz val="10"/>
        <rFont val="Arial"/>
        <family val="2"/>
      </rPr>
      <t>GÉNERO</t>
    </r>
    <r>
      <rPr>
        <sz val="10"/>
        <rFont val="Arial"/>
        <family val="2"/>
      </rPr>
      <t xml:space="preserve">: El Observatorio de Mujeres y Equidad de Género contempla la información cartográfica con enfoque de género, esto quiere decir, la visualización de mapas permite identificar la situación de derechos de las mujeres en  Bogotá, asimismo, las atenciones a servicios de la entidad y favorece el análisis desde la variable sexo. 
</t>
    </r>
    <r>
      <rPr>
        <b/>
        <sz val="10"/>
        <rFont val="Arial"/>
        <family val="2"/>
      </rPr>
      <t>TERRITORIAL</t>
    </r>
    <r>
      <rPr>
        <sz val="10"/>
        <rFont val="Arial"/>
        <family val="2"/>
      </rPr>
      <t>: Se contemplo la variable urbano, distribuyendo la información por localidades para dar cuenta de las situaciones diferenciales en el territorio, asimismo, se contemplo la variable rural</t>
    </r>
  </si>
  <si>
    <t>Los recursos de inversión corresponden a: contratar un perfil de analista geográfica y cartográfica y parte de un ingeniero visualizador, asimismo, los licenciamientos necesarios para la visualización de los datos, estos asociados al Proyecto 7668 "Levantamiento y análisis de información para la garantía de derechos de las mujeres en Bogotá"  meta 2 "</t>
  </si>
  <si>
    <t xml:space="preserve">1.1.13 Implementación de la Estrategia de transversalización para la equidad de género en los 15 sectores de la Administración Distrital </t>
  </si>
  <si>
    <t>Número de sectores de la Administración Distrital que implementan la estrategia de  transversalización para la equidad de género</t>
  </si>
  <si>
    <t>Sumatoria  de sectores de la Administración Distrital que implementan la estrategia de  transversalización para la equidad de género</t>
  </si>
  <si>
    <t>Direccion de Derechos y Diseño de Politica</t>
  </si>
  <si>
    <t>Ivonne Astrid Rico Vargas</t>
  </si>
  <si>
    <t>Ext. 1037</t>
  </si>
  <si>
    <t xml:space="preserve"> irico@sdmujer.gov.co</t>
  </si>
  <si>
    <t xml:space="preserve">En el marco de la implementación del mecanismo del Sello se adelantó el proceso de trabajo con   dieciséis  (16) entidades de los quince (15) sectores del distrito (IDPYBA, IDIGER, IDPC, OFB, FUGAA, IDT, ATENEA, IDEP, DADEP, RENOBO, LOTERIA DE BOGOTÁ, FONCEP, SDH, EMPRESA METRO, UMV, CAPITAL SALUD), contando con validación de los planes de trabajo de 3 entidades (IDT, EMB y UMV).  
En el mismo marco, las 22 entidades priorizadas en Grupo uno (1) están implementando sus planes de trabajo con actividades de la Estrategia de Transversalización de Género concertadas para la implementación y seguimiento durante la vigencia 2024.   
Esta misma dependencia realizó acompañamiento técnico para la transversalización del enfoque de género en quince (15) sectores distritales mediante: veinte (20) sensibilizaciones un (1) Documento técnico, cuatro (4) conceptos técnicos y veintitrés (23) acompañamientos técnicos a mesas, UTAS, consejos, comisiones y/o comités.   
En cuanto al Trazador Presupuestal de Igualdad y Equidad de Género -TPIEG- se enviaron las propuestas de marcación correspondiente a 45 entidades de los 15 sectores, adicionalmente se realizó dos talleres magistrales en el que se brindaron orientaciones técnicas del proceso de marcación, se realizaron 11 acompañamientos a las entidades para dicho proceso y se emitió informe de resultados del TPIEG con corte a 31 de diciembre de 2023. 
 </t>
  </si>
  <si>
    <r>
      <rPr>
        <b/>
        <sz val="10"/>
        <color rgb="FF000000"/>
        <rFont val="Arial"/>
        <family val="2"/>
      </rPr>
      <t xml:space="preserve">Género:
</t>
    </r>
    <r>
      <rPr>
        <sz val="10"/>
        <color rgb="FF000000"/>
        <rFont val="Arial"/>
        <family val="2"/>
      </rPr>
      <t xml:space="preserve">El proceso transversalización del enfoque de género contribuye a que se promuevan transformaciones en la cultura organizacional de los diferentes sectores de la administración, dirigidas a la promoción de una vida libre de violencias hacia las mujeres,  reconocimiento de las labores de cuidado, uso de una comunicación incluyente y no sexista, cierre de brechas laborales, etc. , lo cual se logra a través del acompañamiento y orientaciones técnicas brindadas en los diferentes documentos, conceptos, sensibilizaciones y mesas técnicas establecidas. 
</t>
    </r>
    <r>
      <rPr>
        <b/>
        <sz val="10"/>
        <color rgb="FF000000"/>
        <rFont val="Arial"/>
        <family val="2"/>
      </rPr>
      <t xml:space="preserve">Diferencial:
</t>
    </r>
    <r>
      <rPr>
        <sz val="10"/>
        <color rgb="FF000000"/>
        <rFont val="Arial"/>
        <family val="2"/>
      </rPr>
      <t xml:space="preserve">Desde las actividades establecidas en los Planes de Trabajo de Sello en Igualdad, se busca que las entidades incorporen variables diferenciales que permitan identificar y establecer acciones que respondan a las necesidades de las mujeres en sus diferencias y diversidad que hacen parte de su talento humano, funcionariado o como colaboradoras. Así mismo, con las propuestas de marcación del Trazador Presupuestal de Igualdad y Equidad de Género se promueve que los presupuestos comprometidos de las entidades prioricen acciones dirigidas a mujeres pertenecientes a poblaciones de especial protección a través de los distintos proyectos de inversión y metas proyecto.
</t>
    </r>
    <r>
      <rPr>
        <b/>
        <sz val="10"/>
        <color rgb="FF000000"/>
        <rFont val="Arial"/>
        <family val="2"/>
      </rPr>
      <t>Derechos Humanos</t>
    </r>
    <r>
      <rPr>
        <sz val="10"/>
        <color rgb="FF000000"/>
        <rFont val="Arial"/>
        <family val="2"/>
      </rPr>
      <t>:
Desde la asistencia y acompañamiento técnico que se realiza a los 15 sectores de la administración distrital a través de la implementación de la Estrategia y el Sello en Igualdad, se contribuye a la promoción de acciones y adaptaciones organizacionales que favorezcan la garantía de los 8 derechos de las mujeres priorizados en la Política Pública de Mujeres y Equidad de Género</t>
    </r>
    <r>
      <rPr>
        <b/>
        <sz val="10"/>
        <color rgb="FF000000"/>
        <rFont val="Arial"/>
        <family val="2"/>
      </rPr>
      <t xml:space="preserve">.
</t>
    </r>
  </si>
  <si>
    <t>Se realizó la contratación de: Trece (13) profesionales para la transversalización del enfoque de género; Una (1) líder técnica para el de equipo sello de igualdad de género y cinco (5) profesionales de apoyo para el equipo de sello, los cuales están asociados al proyecto de inversión 7738 "Implementación de las Políticas Públicas lideradas por la Secretaría de la Mujer y Transversalización de género para promover igualdad, desarrollo de capacidades y reconocimiento de las mujeres en Bogotá", meta 1 "Acompañar técnicamente a 15 Sectores de la Administración Distrital en la inclusión del enfoque de género en y las Políticas, Planes, Programas y Proyectos, así como en su cultura organizacional e institucional</t>
  </si>
  <si>
    <t>1.1.14 Plan de Igualdad de Oportunidades para la Equidad de Género implementado</t>
  </si>
  <si>
    <t>Porcentaje de implementación del  plan de igualdad de oportunidades para la equidad de género</t>
  </si>
  <si>
    <t>(Número de acciones del  plan de igualdad de oportunidades para la equidad de género implementadas/Número de acciones del  plan de igualdad de oportunidades para la equidad de género programadas)*100</t>
  </si>
  <si>
    <t xml:space="preserve">Durante el trimestre se incluyeron acciones afirmativas del Plan de Igualdad de Oportunidades para la equidad de género -PIOEG- en los planes de trabajo elaborados por la Secretaría Distrital de la Mujer para las veintidós (22) entidades priorizadas en el Grupo (2), de acuerdo con los resultados de los diagnósticos institucionales realizados en el marco del mecanismo de Sello en Igualdad.   
En este primer trimestre se realizó el proceso de retroalimentación al corte del IV trimestre del 2023 a dieciséis (16) entidades del Grupo (1), que implementan acciones afirmativas asociadas en sus planes de trabajo. </t>
  </si>
  <si>
    <r>
      <t xml:space="preserve">Género:
</t>
    </r>
    <r>
      <rPr>
        <sz val="10"/>
        <color rgb="FF000000"/>
        <rFont val="Arial"/>
        <family val="2"/>
      </rPr>
      <t xml:space="preserve">Las acciones afirmativas implementadas por los sectores de la administración distrital y que se encuentran en los Planes de Trabajo de Sello en Igualdad contribuyen a: promover la participación de las mujeres en Bogotá desde estrategias de comunicación y pedagogía que promuevan el derecho a la paz , transformar prácticas que han establecido desigualdades y discriminación a través del fortalecimiento de capacidades laborales, eliminar las barreras socioculturales desde la entrega de estímulos a mujeres en sus diferencias y diversidad para promover su acceso a la oferta cultural.
</t>
    </r>
    <r>
      <rPr>
        <b/>
        <sz val="10"/>
        <color rgb="FF000000"/>
        <rFont val="Arial"/>
        <family val="2"/>
      </rPr>
      <t xml:space="preserve">Diferencial:
</t>
    </r>
    <r>
      <rPr>
        <sz val="10"/>
        <color rgb="FF000000"/>
        <rFont val="Arial"/>
        <family val="2"/>
      </rPr>
      <t>La implementación de las acciones afirmativas por cada uno de los sectores y entidades de la administración que hacen parte de los Planes de Trabajo de Sello en Igualdad, contribuye a dar atención a las diferencias y diversidad de las mujeres en Bogotá, promoviendo acciones diferenciales que contribuyen a la eliminación de la discriminación que se sustenta en imaginarios, estereotipos y prejuicios que impiden la garantía plena de los derechos de las mujeres.</t>
    </r>
    <r>
      <rPr>
        <sz val="10"/>
        <color rgb="FFFF0000"/>
        <rFont val="Arial"/>
        <family val="2"/>
      </rPr>
      <t xml:space="preserve"> 
</t>
    </r>
    <r>
      <rPr>
        <b/>
        <sz val="10"/>
        <color rgb="FF000000"/>
        <rFont val="Arial"/>
        <family val="2"/>
      </rPr>
      <t xml:space="preserve">Derechos Humanos:
</t>
    </r>
    <r>
      <rPr>
        <sz val="10"/>
        <color rgb="FF000000"/>
        <rFont val="Arial"/>
        <family val="2"/>
      </rPr>
      <t>Las acciones afirmativas del Plan de Igualdad de Oportunidades que se han incluido en los planes de trabajo de Sello en Igualdad y los cuales fueron elaborados por la Secretaría Distrital de la Mujer, aportan al avance de los derechos establecidos en la Política Pública de Mujeres y Equidad de Género, respectivamente: al derecho a la paz y la convivencia, a la participación y representación, al trabajo en condiciones de igualdad y dignidad, a la salud plena, a la educación con equidad, a una vida libre de violencias, a una  cultura libre de sexismo y al hábitat y vivienda digna.</t>
    </r>
  </si>
  <si>
    <t>Se realizo la contratación de siete (7) profesionales para el equipo de derechos, las cuales están asociadas al proyecto de inversión 7738 -"Implementación de las Políticas Públicas lideradas por la Secretaría de la Mujer y Transversalización de género para promover igualdad, desarrollo de capacidades y reconocimiento de las mujeres en Bogotá", meta 5 "Acompañar el 100% la incorporación del enfoque de género y  la implementación de siete derechos de la PPMyEG</t>
  </si>
  <si>
    <t>Trimestral</t>
  </si>
  <si>
    <t>Si</t>
  </si>
  <si>
    <t xml:space="preserve">Inversión </t>
  </si>
  <si>
    <t xml:space="preserve">1.2 Las entidades del Distrito incorporan los enfoques de género, de los derechos de las mujeres y diferencial en su cultura organizacional </t>
  </si>
  <si>
    <t>Según el último lineamiento remitido por la Secretaría Distrital de Planeación, el reporte financiero debe realizarse de manera trimestral en el caso de periodicidades mensuales, bimensuales y trimestrales y de manera semestral en el caso de periodicidades semestrales y anuales. Además, el reporte cuantitativo, debe registrarse únicamente la cifra de millón y en adelante deberá acumularse según periodicidad de reporte para evidenciar el incremento de recursos utilizados.
Ejemplo reporte acumulado: el valor comprometido para primer trimestre $150.000.000 y para segundo trimestre $50.000.000 adicionales. En el formato de seguimiento deberá reportarse para primer trimestre $150 y para segundo trimestre $200
Finalmente, en el reporte cualitativo, se recomienda aclarar el número de proyecto vinculado al producto, registrar todas las cifras de los recursos comprometidos, especificando si estos son recursos de inversión o de funcionamiento.</t>
  </si>
  <si>
    <t>Se recibe a conformidad</t>
  </si>
  <si>
    <t>5.1  Poner fin a todas las formas de discriminación contra todas las mujeres y las niñas en todo el mundo
5.2  Eliminar todas las formas de violencia contra todas las mujeres y las niñas en los ámbitos público y privado, incluidas la trata y la explotación sexual y otros tipos de explotación</t>
  </si>
  <si>
    <t>Género
Derechos Humanos de las Mujeres</t>
  </si>
  <si>
    <t>1.2.9 Estrategias de sensibilización a servidores y servidoras, independientemente de la modalidad de vinculación, sobre el derecho de las mujeres a una vida libre de violencias en el marco de la PPMyEG y sus enfoques</t>
  </si>
  <si>
    <t xml:space="preserve">Número de servidores y servidoras sensibilizados  sobre el derecho de las mujeres a una vida libre de violencias en el marco de la PPMYEG y sus enfoques. </t>
  </si>
  <si>
    <t xml:space="preserve">Sumatoria de servidores y servidoras, independientemente de la modalidad de vinculación, sensibilizados  sobre el derecho de las mujeres a una vida libre de violencias en el marco de la PPMYEG y sus enfoques. </t>
  </si>
  <si>
    <t>5.2  Eliminar todas las formas de violencia contra todas las mujeres y las niñas en los ámbitos público y privado, incluidas la trata y la explotación sexual y otros tipos de explotación</t>
  </si>
  <si>
    <t>Mensual</t>
  </si>
  <si>
    <t xml:space="preserve">Dirección de Eliminación de las Violencias contra las Mujeres y Acceso a la Justicia </t>
  </si>
  <si>
    <t>Alexandra Quintero</t>
  </si>
  <si>
    <t>3169001 Ext. 1007</t>
  </si>
  <si>
    <t>aquintero@sdmujer.gov.co</t>
  </si>
  <si>
    <r>
      <t xml:space="preserve">Enero: 0
Febrero: 53
Marzo: 432
</t>
    </r>
    <r>
      <rPr>
        <b/>
        <sz val="10"/>
        <color rgb="FF000000"/>
        <rFont val="Arial"/>
        <family val="2"/>
      </rPr>
      <t>Trimestre: 485</t>
    </r>
  </si>
  <si>
    <t>Con corte al mes de marzo se fortalecieron las capacidades de 485 servidores(as) sobre el derecho de las mujeres a una vida libre de violencias. A través del curso virtual "El derecho de las mujeres a una vida libre de violencias: Herramientas prácticas", se capacitaron 121 servidores(as) y a través de los 4 módulos y las 9 unidades temáticas dispuestas. Así mismo, a partir de las jornadas de sensibilización sobre el derecho de las mujeres a una vida libre de violencia realizadas por los equipos de la Dirección de Eliminación de Violencias se logró la participación de 364 servidores/as</t>
  </si>
  <si>
    <t xml:space="preserve">DERECHOS HUMANOS: 
La estrategia de formación y fortalecimiento de capacidades se continúa implementando teniendo como eje central el abordaje del derecho de las mujeres a una vida libre de violencias en el marco de la PPMyEG, la comprensión de la normatividad para la protección de este derecho, así como también las competencias sectoriales para su materialización y garantía, que permitan cualificar la atención a casos de violencias.  Desde este enfoque se contribuye a la comprensión y fortalecimiento institucional de acuerdo a la responsabilidad sectorial en el marco del Sistema SOFIA, además de contribuir a la comprensión de las particularidades que tienen los derechos humanos y al cumplimento de las obligaciones en materia de prevención, atención y protección de las violencias contra las mujeres garantizando la debida diligencia en los procesos. 
GÉNERO: 
Sensibilizar a servidores y servidoras en el derecho de las mujeres a una vida libre de violencias permite reconocer los efectos diferenciados de la discriminación que enfrentan las mujeres en distintos ámbitos, así como también las manifestaciones en la cotidianidad de las relaciones desiguales entre hombres y mujeres que generan las violencias. Con base en este enfoque se continúa cualificando la respuesta institucional y brindando a los servidores/as conceptos y herramientas técnicas para la garantía del derecho de las mujeres a una vida libre de violencias en el marco de lo dispuesto por la ley para el cumplimiento de las obligaciones del Estado en materia de prevención, atención y sanción. 
DIFERENCIAL: 
Los procesos de sensibilización a servidores y servidoras sobre el derecho de las mujeres a una vida libre de violencias recogen reflexiones y análisis sobre las diferencias que existen entre las mismas mujeres y cómo estas generan distintos tipos de discriminación y violencias en múltiples ámbitos y espacios. Bajo estas reflexiones, se brindan herramientas para que las entidades atiendan los casos de violencias de acuerdo con las necesidades específicas de las ciudadanas, reconociendo sus particularidades y contextos con el fin de garantizar acciones integrales y diferenciales desde la institucionalidad que permitan que las mujeres de grupos étnicos, mujeres con discapacidad y cuidadoras, mujeres mayores, mujeres jóvenes, mujeres lesbianas, bisexuales y transgeneristas, mujeres rurales y campesinas, mujeres que realizan ASP,  mujeres habitantes de calle y mujeres migrantes,  superen los ciclos de violencias y el riesgo de feminicidio. </t>
  </si>
  <si>
    <t>Para el primer trimestre de 2024, se tuvo una ejecución del 35% de los recursos disponibles para este producto. El presupuesto asociado a este producto corresponde a lo asignado a la actividad 9. Realizar procesos de sensibilización y formación para el fortalecimiento de capacidades a servidoras y servidores de entidades con presencia en el Distrito Capital, frente a la garantía del derecho de las mujeres a una vida libre de violencias y la atención integral a las víctimas de diferentes modalidades de violencias contra las mujeres, de la meta 5 en el plan de acción del proyecto de inversión 7734 - Fortalecimiento a la implementación del Sistema Distrital de Protección integral a las mujeres víctimas de violencias –SOFIA en Bogotá.</t>
  </si>
  <si>
    <t>Se recibe a conformidad el reporte.
Se sugiere revisar la posibilidad de poder incluir datos sobre las variables diferenciales de las mujeres que han participado en el curso, esto teniendo en cuenta aspectos como pertenencia étnica, condición de discapacidad, población LGTBI, edad, etc.,
Adicionalmente, si bien en la mesa técnica realizada en el mes de marzo, se señala las caracteristicas de la implementación del producto frente al tema de territorialización, sería importante poder dar esa precisión en el enfoque territorial, de acuerdo a la casilla 11H.</t>
  </si>
  <si>
    <t>Género
Diferencial</t>
  </si>
  <si>
    <t>Semestral</t>
  </si>
  <si>
    <t>3. Contribuir a la garantía del derecho de las mujeres en sus diferentes ciclos de vida, a una vida libre de violencias en los ámbitos político, comunitario e institucional, familiar y de pareja en el espacio público y privado.</t>
  </si>
  <si>
    <t>3.1 Aumento de capacidades en el sector público, privado, y la ciudadanía, para la prevención y atención de las violencias contra las mujeres</t>
  </si>
  <si>
    <t xml:space="preserve">3.1.7  Oferta de protección integral a mujeres víctimas de violencias, a través de la implementación de la estrategia Casas Refugio, priorizando la ruralidad y la modalidad intermedia. </t>
  </si>
  <si>
    <t>Porcentaje de personas (mujeres y su sistema familiar) acogidas en el marco de la estrategia Casas Refugio.</t>
  </si>
  <si>
    <t>(Número  de personas (mujeres y su sistema familiar) acogidas en el marco de la estrategia Casas Refugio/ Número de personas (mujeres y su sistema familiar) solicitantes de la oferta de protección en el marco de la estrategia Casas Refugio)*100</t>
  </si>
  <si>
    <t xml:space="preserve">Entre enero y marzo del año 2024, se dio cumplimiento a la operación de la Estrategia Casa Refugio a través del funcionamiento de 6 casas, 4 en modalidad tradicional, 1 en modalidad intermedia y 1 en modalidad rural. El servicio estuvo disponible para las ciudadanas con medida de protección emitida por las autoridades competentes o remitidas por los servicios de atención de la Secretaría Distrital de la mujer (según la modalidad de acogida), mujeres víctimas del conflicto armado remitidas por las autoridades competentes y mujeres rurales y campesinas y/o víctimas de violencias contra las mujeres (con o sin medida de protección) remitidas por los equipos de atención de la Secretaría Distrital de la Mujer u otras entidades distritales competentes que, de manera voluntaria, aceptaron su ingreso. 
La atención integral se brindó a través de cada una de las profesionales de las áreas de psicología, pedagogía, nutrición, primeros auxilios, trabajo social y jurídica (en la modalidad integral y rural), y el equipo interdisciplinario de la Secretaría Distrital de la Mujer (psicóloga, abogada y trabajadora social) en la modalidad intermedia que brinda orientación psicosocial, atención jurídica y orientación psicojurídica. 
Adicionalmente, durante la permanencia o el tiempo de acogida en Casa Refugio, se les brindó a las mujeres los servicios de alojamiento, alimentación, transporte, elementos de aseo e higiene y vestuario (no aplica en el modelo intermedio), y se activaron rutas de atención con otras entidades.  
Con corte al mes de marzo de 2024 se recibieron 142 solicitudes de cupo (mujeres víctimas de violencia y personas a cargo) en el correo institucional de Casas Refugio, de las cuales se aceptaron y se realizaron los trámites de ingreso para 113 solicitudes al evidenciar que cumplían con los criterios de ingreso. Las 113 solicitudes de cupo que cumplieron con los criterios de ingreso, que conllevaron a la acogida de 248 personas nuevas, entre las cuales se cuentan 116 mujeres adultas víctimas de violencia 132 niños, niñas, adolescentes y personas de sus grupos familiares. </t>
  </si>
  <si>
    <t>DERECHOS HUMANOS:
Se continuó con la atención integral a las mujeres víctimas de violencias basada en género o que se encuentran en riesgo (y sus sistemas familiares dependientes) mediante la acogida en las Casas Refugio, con lo cual se puso a su disposición los recursos para salvaguardar el derecho a la vida y a una vida libre de violencias como una respuesta institucional ante las violencias. Asimismo, se realizó articulación y promoción de mecanismos para la exigibilidad, garantía y restablecimiento de derechos que han sido vulnerados como salud (física y mental), educación, trabajo y acceso a la justicia, con apoyo de la oferta institucional que ofrece el Estado, en el marco del derecho de las mujeres a una vida libre de violencias.
GÉNERO: 
Se mantuvo el enfoque de género en todos los servicios ofrecidos durante la acogida a las mujeres víctimas de violencias y sus sistemas familiares dependientes, partiendo del reconocimiento de las condiciones de discriminación y violencia asociadas al género, la sistematicidad de las violencias en contra de las mujeres, así como el acceso a un espacio de acogida para salvaguardar la vida e integridad. Se continuó brindado acompañamiento psicosocial y psicojurídico a las mujeres acogidas, orientado a la desnaturalización de las violencias contra las mujeres, el reconocimiento y ruptura de ciclos de violencias vividos, la identificación de alternativas de vida fuera de los ejercicios de violencias y el reconocimiento de sus derechos. Mediante la atención, también se fortalecieron los procesos de las mujeres para potenciar el ejercicio pleno de su ciudadanía, su autonomía y toma de decisiones, al igual que sus habilidades, capacidades y autoestima.
DIFERENCIAL: 
En el modelo rural de Casa Refugio se brindó un proceso de atención diferencial a mujeres rurales y campesinas reconociendo el empobrecimiento y marginación del territorio de origen, las barreras de acceso para la satisfacción de necesidades y garantía de derechos, y los contextos significativamente marcados por la violencia en los que viven; al igual que se buscó rescatar e impulsar los diferentes saberes y prácticas culturales en relación con los territorios, cosmovisiones y prácticas campesinas.
Se continuó brindando la atención de los modelos de atención de Casas Refugio, de acuerdo con lo establecido en la Guía o Protocolo de Ingreso, Permanencia y Egreso de las Casas Refugio, a partir del reconocimiento de las particularidades y diversidades de las mujeres víctimas de violencia y sus sistemas familiares acogidos, con lo cual se generaron acciones para favorecer la transformación o supresión de las inequidades y diferentes formas de subordinación, discriminación, exclusión social, política y económica que viven.
En las Casas Refugio se realizó un registro detallado en el Sistema de Información Misional de la entidad, en relación con variables diferenciales de las mujeres acogidas, las cuales permitieron definir estrategias de trabajo y objetivos de atención por cada área que brindó la atención; tales como, sexo, orientación sexual, identidad de género, discapacidad, etnia, nivel académico, situación de empleabilidad, afiliación a salud, nivel de riesgo de feminicidio, víctima del conflicto armado, mujer en proceso de desarme (desmovilización y reintegración), habitabilidad en calle, pobreza extrema, actividades sexuales pagas, campesina, mujer gestante y mujer cuidadora.
TERRITORIAL:
En la Casa Refugio del modelo de atención rural, se incorpora un enfoque territorial con el fin de identificar las diferencias y diversidades que se presentan a partir de habitar un territorio y una localidad en Bogotá, para enmarcar el proceso de atención, con el apoyo de la oferta institucional distrital y del Estado, en pro de una mejora en la calidad de vida de las mujeres y sus sistemas familiares además de potenciar el ejercicio de su ciudadanía, el liderazgo comunitario y la vinculación a espacios de participación y representación política.
Si bien las Casas Refugio se encuentran ubicadas en determinadas localidades de Bogotá, se continuó prestando el servicio de acogida a demanda para mujeres víctimas de violencia y sus personas dependientes provenientes de cualquier localidad, previo cumplimiento de los requisitos de ingreso. Por lo anterior, no es posible territorializar el presupuesto destinado para la operación de las Casas.</t>
  </si>
  <si>
    <t>Para el primer trimestre de 2024, se tuvo una ejecución del 24% de los recursos disponibles para este producto. El presupuesto asociado a este producto corresponde a lo asignado a las metas 3 y 4 en el plan de acción del proyecto de inversión 7734 - Fortalecimiento a la implementación del Sistema Distrital de Protección integral a las mujeres víctimas de violencias –SOFIA en Bogotá.</t>
  </si>
  <si>
    <t xml:space="preserve">3.1.8  Atención y seguimiento psicosocial a mujeres víctimas de violencias fortalecido, a través de la implementación de las Duplas de Atención  Psicosocial. </t>
  </si>
  <si>
    <t xml:space="preserve">Número de atenciones psicosociales a mujeres víctimas de violencias, a través de las Duplas de Atención Psicosocial. </t>
  </si>
  <si>
    <t>Sumatoria de atenciones psicosociales a mujeres víctimas de violencias, a través de las Duplas de Atención Psicosocial realizados</t>
  </si>
  <si>
    <r>
      <t xml:space="preserve">Enero: 143
Febrero: 127
Marzo: 216
</t>
    </r>
    <r>
      <rPr>
        <b/>
        <sz val="10"/>
        <color rgb="FF000000"/>
        <rFont val="Arial"/>
        <family val="2"/>
      </rPr>
      <t>Trimestre: 486</t>
    </r>
  </si>
  <si>
    <t>El equipo Duplas de Atención Psicosocial acompañó los procesos de atención psicosocial y orientación para la activación de la ruta única de atención a mujeres víctimas en el Distrito mayores de 18 años, y a familiares o víctimas secundarias de las mujeres víctimas de feminicidio, sobre sus derechos, especialmente el derecho a una vida libre de violencias. Además, las duplas generaron espacios de conversación y reflexión para facilitar el reconocimiento de las violencias y de los recursos de afrontamiento, potenciar la toma de decisiones alrededor de los ciclos de violencias, así como para generar espacios de descarga y estabilización emocional. Las duplas también identificaron estrategias de protección en los casos de riesgo de feminicidio. Todo lo anterior permitió mitigar los impactos emocionales y psicosociales de las violencias contra las mujeres en las mujeres atendidas, y contribuir al restablecimiento y garantía de los derechos de las mujeres por medio de una atención integral.
Entre enero y marzo del año 2024, las profesionales de las Duplas de Atención Psicosocial han realizado un total de 486 atenciones psicosociales, de las cuales 111 corresponden a primeras atenciones y 375 a seguimientos efectivos. 
Nota: Se adiciona al dato reportado para el mes de marzo, el dato del mes de enero en el que se realizaron 143 atenciones, de las cuales 54 corresponden a primeras atenciones y 89 a seguimientos efectivos.  Lo anterior, teniendo en cuenta que para el reporte correspondiente al mes de enero los equipos no se encontraban vinculados, por lo que este dato no estaba disponible</t>
  </si>
  <si>
    <t>DERECHOS HUMANOS:
Se da continuidad al reconocimiento del enfoque de derechos humanos como principio de atención. Las atenciones realizadas por las profesionales de las Duplas, priorizaron la garantía y/o restablecimiento de derechos de las ciudadanas, especialmente el derecho de las mujeres a una vida libre de violencias, el derecho a la salud plena y el acceso a la justicia como parte del proceso psicosocial.
GÉNERO:
La atención psicosocial brindada desde las Duplas, se continúa realizando a partir del reconocimiento del contexto social en el que se ejercen, validan y/o perpetúan las violencias contra las mujeres. Así mismo, en el marco del proceso de acompañamiento psicosocial se validan las emociones de las mujeres, las afectaciones psicosociales generadas por las violencias y se reconocen las formas como de bienestar emocional y los recursos de afrontamiento construidas a través de la experiencia social del "ser mujer” con los que cuentan las ciudadanas. Teniendo en cuenta lo anterior, las Duplas continúan potenciado el ejercicio de identificación de riesgo de feminicidio y generación de estrategias para la protección integral, la apertura a espacios de reflexión, reconocimiento de las violencias y toma de decisiones, así como la activación de rutas para el restablecimiento y garantía de derechos. 
DIFERENCIAL:
Las profesionales de las Duplas continúan dinamizando la atención psicosocial a partir del reconocimiento de las necesidades, contexto y particularidades de cada una de las mujeres; en este sentido se mantiene el acompañamiento reconociendo a las mujeres en su diversidades y diferencias. Lo anterior, bajo el entendido de que las violencias de las que son objeto las mujeres, varían y tienen afectaciones diferenciales de acuerdo a su pertenencia étnico-racial, edad, orientación sexual, capacidad, identidad de género, entre otras; variables que se registraron de manera diferencial en el Sistema de Información Misional -SIMISIONAL- De igual manera se destaca la orientación y atención diferencial que ha realizado una de las psicólogas del equipo, quien reconoce su pertenencia a un pueblo indígena.</t>
  </si>
  <si>
    <t>Para el primer trimestre de 2024, se tuvo una ejecución del 43% de los recursos disponibles para este producto. El presupuesto asociado a este producto corresponde a lo asignado a la meta 9 en el plan de acción del proyecto de inversión 7734 - Fortalecimiento a la implementación del Sistema Distrital de Protección integral a las mujeres víctimas de violencias –SOFIA en Bogotá.</t>
  </si>
  <si>
    <t xml:space="preserve">3.1.11 Casas de justicia con ruta integral </t>
  </si>
  <si>
    <t xml:space="preserve">Numero de Casas de justicia con ruta integral </t>
  </si>
  <si>
    <t>Sumatoria de numero de casas con ruta integra</t>
  </si>
  <si>
    <t>Nuevo proyecto de inversión</t>
  </si>
  <si>
    <t>Subsecretaria de Fortalecimiento de Capacidades y Oportunidades</t>
  </si>
  <si>
    <t xml:space="preserve">Juliana Cortes Guerra </t>
  </si>
  <si>
    <t>3169001 EXT 1034</t>
  </si>
  <si>
    <t>jcortesg@sdmujer.gov.co</t>
  </si>
  <si>
    <t>En el trimestre no se tiene programada la incorporación de nuevas casas de justicia que operen con el modelo de ruta integral, por lo tanto, se mantiene la prestación del servicio de atención psicojurídica en el grupo de 7 Casas de Justicia que operan con el modelo de Ruta Integral, en: Ciudad Bolívar, Suba Ciudad Jardín, Barrios Unidos, Bosa Campo verde, Kennedy, San Cristóbal y  Fontibón.</t>
  </si>
  <si>
    <t>Género: Las mujeres se benefician al poder acceder a los servicios de orientación y asesoría sociojurídica en las Casas de justicia donde tiene presencia la Secretaría Distrital de la Mujer. Específicamente para las casas donde se implementa la ruta integral, se cuenta con el equipo interdisciplinario conformado por Psicóloga, Dinamizadora 2 abogadas que atienden en los 3 niveles de atención: orientación, asesoría y representación.</t>
  </si>
  <si>
    <t>Durante el primer trimestre, se adelantó la contratación de las profesionales que prestan servicios en las 7 casas de justicia con ruta integral, con plazo de ejecución hasta el mes de julio, teniendo en cuenta el proceso de transición entre planes distritales de desarrollo. Esto ha permitido la atención de mujeres en los espacios donde se cuenta con este modelo de ruta integral.
Los recursos provienen del proyecto de inversión 7672 "Contribución acceso efectivo de las mujeres a la justicia con enfoque de género y de la ruta integral de
atención para el acceso a la justicia de las mujeres en Bogotá"</t>
  </si>
  <si>
    <t xml:space="preserve">3.1.12 Uris con estrategia de atención semipermanentepara la protección de las mujeres víctimas de violencia y acceso a la justicia </t>
  </si>
  <si>
    <t>Numero de Uris con estrategia de atención semipermanente para la protección de las mujeres víctimas de violencia y acceso a la justicia implementada</t>
  </si>
  <si>
    <t>Sumatoria de Uris con estrategia de atención semipermanente para la protección de las mujeres víctimas de violencia y acceso a la justicia implementada</t>
  </si>
  <si>
    <t>La meta se encuentra cumplida, se mantiene el servicio en 5 URIs así: Puente Aranda, Engativá, Kennedy, Bosa Campo Verde y Ciudad Bolívar. Desde el nivel de orientación y asesoría se mantiene las sesiones de articulación con los actores en la URI como son  coordinadoras de las URI, CTI y SIJIN de URI Kennedy, Policía Nacional (Comandante Estación de Policía Kennedy), Patrulla Purpura y coordinación de sala de denuncias. Desde el nivel de representación  el equipo de litigio de la Estrategia URI cubrió la demanda de los casos enviados desde el Comité Técnico de Representación Jurídica, incluyendo acciones en Comisaría de Familia
Acumulado de 344 mujeres con atenciones jurídicas  y  352 con acompañamientos psicosociales.</t>
  </si>
  <si>
    <t xml:space="preserve">Género: Las mujeres se benefician con la implementación de la estrategia de atención en la URI, al poder acceder a atenciones socio jurídicas de orientación y asesoría especializadas y acompañamiento en el proceso de denuncia, y en los casos que lo requieran pueden acceder al acompañamiento psicosocial especializado. Se ha logrado a partir de la participación de las abogadas en audiencias preliminares ante jueces de control de garantías, las medidas de aseguramiento privativas de libertad contra los agresores, así como, medidas de protección ante Comisaría de Familia, derivando en acciones que han contribuido a la mitigación del riesgo de feminicidio. </t>
  </si>
  <si>
    <t>Para el caso de la meta de URI con estrategia de atención semipermanente para la protección de las mujeres víctimas de violencia y acceso a la justicia implementada, se avanzó en el 52% de los compromisos frente a los programado para la vigencia, lo que permite estar prestando el servicio en las 5 URI que venían operando en la vigencia anterior. De nuevo es importante mencionar que las profesionales se encuentran vinculadas hasta el mes de julio con el fin de atender el proceso de transición y armonización presupuestal.
Los recursos provienen del proyecto de inversión 7672 "Contribución acceso efectivo de las mujeres a la justicia con enfoque de género y de la ruta integral de
atención para el acceso a la justicia de las mujeres en Bogotá", meta 6.</t>
  </si>
  <si>
    <t>3.2 Fortalecimiento de la respuesta institucional en materia de prevención, protección, atención, información y sanción frente a las violencias contra las mujeres, en el marco del derecho de las mujeres a una vida libre de violencias -SISTEMA SOFIA</t>
  </si>
  <si>
    <t xml:space="preserve">3 .2.6  Sistema Articulado de Alertas Tempranas para la prevención del delito feminicidio en el Distrito </t>
  </si>
  <si>
    <t xml:space="preserve"> Porcentaje de  operación del Sistema Articulado de Alertas Tempranas para la prevención del delito de feminicidio en el Distrito Capital. </t>
  </si>
  <si>
    <t>(Número de acciones ejecutadas para la operación del Sistema Articulado de Alertas Tempranas para la prevención del delito de feminicidio en el Distrito Capital/ Número de acciones programadas para la operación del Sistema Articulado de Alertas Tempranas para la prevención del delito de feminicidio en el Distrito Capital)*100</t>
  </si>
  <si>
    <t>Para la vigencia 2024 se definieron dos actividades en el plan de acción del proyecto 7734 - Fortalecimiento a la implementación del Sistema Distrital de Protección integral a las mujeres víctimas de violencias –SOFIA en Bogotá, en relación con el Sistema Articulado de Alertas Tempranas-SAAT-, las cuales se implementan permanentemente y de forma simultánea para dar cumplimiento a este producto de la Política: 1. Hacer seguimiento jurídico y psicosocial periódico a mujeres en riesgo de feminicidio en Bogotá, según los casos remitidos por entidades competentes del orden nacional, distrital o local, y equipos de atención de la Secretaría Distrital de la Mujer y 2. Articular acciones interinstitucionales para aportar a la garantía del derecho de las mujeres en riesgo de feminicidio a una vida libre de violencias, a través del Sistema Articulado de Alertas Tempranas - SAAT.
Entre enero y marzo de 2024 en el marco de la estrategia de prevención del riesgo de feminicidio, el Sistema Articulado de Alertas Tempranas-SAAT hizo seguimiento socio jurídico y psicosocial a 174 casos de mujeres en riesgo de feminicidio, según remisiones externas del Instituto Nacional de Medicina Legal y Ciencias Forenses, y remisiones internas de equipos de atención de la Secretaría Distrital de la Mujer. Así mismo, se articularon 13 escenarios de coordinación interinstitucional para la prevención del feminicidio en la ciudad.</t>
  </si>
  <si>
    <t>DERECHOS HUMANOS:
El SAAT reconoce que el riesgo de feminicidio se constituye en una violación a los derechos humanos de las mujeres, razón por la cual, desde un enfoque de derechos, continúa impulsando acciones para la garantía de las mujeres a una vida libres de violencias; a través de la atención y el seguimiento interinstitucional de sus casos. El SAAT fundamenta sus líneas de trabajo en torno a los mandatos constitucionales de implementar a favor de las mujeres víctimas de violencias y en riesgo de feminicidio, medidas de prevención, protección, atención y acceso a la justicia. 
GÉNERO:
En el SAAT se reconoce que el feminicidio ha sido denominado como un crimen de odio contra las mujeres; y que el riesgo feminicida y todas las violencias contra las mujeres responden a prácticas históricas y naturalizadas en su contra, que generan impactos diferenciados en razón de su género, identidad de género y orientación sexual. Por lo cual, desde el SAAT se continúan promoviendo acciones de análisis sobre el delito de feminicidio, para transformar las creencias y prácticas socioculturales de naturalización de la muerte violenta y por razones de género de las mujeres. 
DIFERENCIAL:
De manera permanente en el SAAT se brinda acompañamiento y seguimiento jurídico y psicosocial a todas las mujeres mayores de 18 años en riesgo de feminicidio en el marco de planes de acción y seguridad específicos, que responden a sus características sociodemográficas, y al contexto y necesidades de sus casos.
TERRITORIAL: 
El seguimiento jurídico y psicosocial del SAAT es una atención a demanda que se implementa en las 20 localidades de la ciudad, de acuerdo con la remisión de casos de mujeres en riesgo de feminicidio valoradas por el Instituto Nacional de Medicina Legal y Ciencias Forenses, e identificadas por los equipos de atención de la Secretaría Distrital de la Mujer. En Bogotá en el marco de los 20 Consejos Locales de Seguridad para las Mujeres se siguen implementando acciones de articulación interinstitucional para hacer seguimiento a las mujeres en riesgo de feminicidio.</t>
  </si>
  <si>
    <t>Para el primer trimestre de 2024, se tuvo una ejecución del 21% de los recursos disponibles para este producto. El presupuesto asociado a este producto corresponde a lo asignado a las actividades: 12. Hacer seguimiento jurídico y psicosocial periódico a mujeres en riesgo de feminicidio en Bogotá, según los casos remitidos por entidades competentes del orden nacional, distrital o local, y equipos de atención de la Secretaría Distrital de la Mujer.13. Articular acciones interinstitucionales para aportar a la garantía del derecho de las mujeres en riesgo de feminicidio a una vida libre de violencias, a través del Sistema Articulado de Alertas Tempranas - SAAT y 14. Brindar atención socio-jurídica en casos que sean reportados a través de la Estrategia Intersectorial para la Prevención y Atención de Víctimas de Violencia de Género con Énfasis en Violencia Sexual y Feminicidio.</t>
  </si>
  <si>
    <t xml:space="preserve">3.2.7 Seguimiento a la implementación del Sistema SOFIA. </t>
  </si>
  <si>
    <t>Número de Informes de seguimiento a la implementación del Sistema SOFIA desarrollados.</t>
  </si>
  <si>
    <t>Sumatoria de informes de seguimiento a la implementación del Sistema SOFIA desarrollados</t>
  </si>
  <si>
    <t>Para este período no se reportan avances</t>
  </si>
  <si>
    <t>N.A.</t>
  </si>
  <si>
    <t>Para el primer trimestre de 2024, se tuvo una ejecución de 35% de los recursos disponibles para este producto. El presupuesto asociado a este producto corresponde a lo asignado a las actividades 10. Participar o convocar espacios de articulación y coordinación de acciones estratégicas para la prevención, atención y sanción de las violencias contra las mujeres en el Distrito Capital, según los lineamientos técnicos y operativos para el funcionamiento y la implementación del Sistema SOFIA y 11. Brindar asistencia técnica para el desarrollo de acciones de fortalecimiento de los componentes del Sistema SOFIA</t>
  </si>
  <si>
    <t>Si bien, para el primer trimestre no se evidencia gestión en el marco del producto, se recomienda tener en cuenta en el análisis de enfoques que impacta el  Seguimiento a la implementación del Sistema SOFIA teniendo como insumos los resultados de los informes de seguimiento a la implementación del Sistema SOFIA ya desarrollados  y al objetivo especifico asociado a la política.</t>
  </si>
  <si>
    <t xml:space="preserve">3.2.8  Línea Púrpura Distrital con un equipo integrado a la Línea 123. </t>
  </si>
  <si>
    <t>Número de atenciones efectivas a través de la Línea Púrpura Distrital operando de manera integrada a la Línea 123</t>
  </si>
  <si>
    <t>Sumatoria  de atenciones efectivas a través de la Línea Púrpura Distrital operando de manera integrada a la Línea 123</t>
  </si>
  <si>
    <t>enero: 3.248
Febrero: 3.423
Marzo: 3.608
Trimestre:10.279</t>
  </si>
  <si>
    <t xml:space="preserve">Entre enero y marzo del año 2024 se realizaron 10.279  atenciones efectivas a través de la Línea Púrpura Distrital "Mujeres que Escuchan Mujeres", de las cuales 6.589 fueron primeras atenciones y 3.690 seguimientos telefónicos. La atención realizada por parte de la Línea Púrpura Distrital contribuyó a orientar a las mujeres víctimas de violencias, y ciudadanía en general, sobre el derecho de las mujeres a una vida libre de violencias, la oferta institucional relacionada con la ruta de atención y los procedimientos o trámites que se deben adelantar ante las entidades competentes con respecto a medidas de protección y el proceso de denuncia. Así mismo, se contribuyó a la identificación y seguimiento de factores de riesgo de las mujeres víctimas y se sensibilizó frente a los ciclos de violencias, roles y estereotipos de género, prácticas de autoprotección y autocuidado, herramientas para la exigibilidad de los derechos y la toma de decisiones para el bienestar emocional de las mujeres; acciones que contribuyeron a la prevención de nuevos hechos de violencias contra las mujeres y a mitigar o abordar los impactos psicosociales y malestares emocionales de las ciudadanas.
En el marco de la integración con la Línea de Emergencias 123, se realizó el análisis y gestión de los incidentes copiados a la AgenciaMUJ de los códigos de tipificación priorizados. Para este periodo se contestaron, analizaron o gestionaron 2.605 incidentes por la AgenciaMuj, de los cuales 1.833 fueron direccionados a equipos de la Secretaría Distrital de la Mujer para atención post-evento y en urgencia-emergencia a través de la móvil mujer, recurso de despacho de la AgenciaMuj bajo un esquema de dupla spsicojurídicas. </t>
  </si>
  <si>
    <t>DERECHOS HUMANOS:
Se mantiene y da continuidad a las acciones emprendidas por la Línea Púrpura Distrital, las cuales se encuentran enmarcadas en la atención a mujeres que se comunican por cualquiera de los canales de atención, la cual está centrada en el reconocimiento de derechos de las mujeres para garantizar una vida libre de violencias, el acceso a servicios y ofertas institucionales que aporten al goce pleno de derechos, y la articulación con estas estrategias de prevención, protección y realiza gestiones que promuevan la agencia y autodeterminación de las mujeres. La atención continua permitiendo visibilizar, dar a conocer y reconocer por parte de las ciudadanas la necesidad de exigir sus derechos, y contribuye el avance en el reconocimiento del derecho de las mujeres a vivir una vida libre de violencias en el ámbito público y privado, y el deber de los entes gubernamentales y de la sociedad de contribuir en la garantía de derechos, de la mano de una gestión eficiente de trámites ante entidades competentes, que permitan conocer e identificar factores de riesgo, así como prácticas de autocuidado, articuladas con la oferta institucional disponible, para prevenir nuevos hechos de violencias contra las mujeres. 
Además, se sigue aportando a través de la integración de la Línea Púrpura Distrital con la Línea de emergencias 123 (Agencia MUJ), como uno de los principales respondientes para prevenir, atender y notificar toda forma de violencia contra las mujeres, desde la atención, orientación y sin discriminación de ningún tipo, le permite a todas las mujeres mayores de 18 años de la ciudad, acompañar los procesos personales de las mujeres ante cualquier vulneración a sus derechos humanos, de la autonomía y dignidad, de tal manera que no solo se dé un manejo policiaco y de salud temporal, brindando una atención diferencial que permita identificar sus necesidades y sentir respaldo por parte de los entes distritales, como lo son la Secretaria Distrital de la Mujer y en articulación cuando es necesario con la Policía Metropolitana. Esta atención diferencial, continua con el proceso de activación de la ruta con entidades de orden nacional y distrital, cuya atención garantiza su derecho a la información y orientación, a la atención en salud, al acceso a la justicia, a la solicitud de medidas de atención y en caso de ser necesario, a medidas de protección si su vida o integridad se encuentran en riesgo o son víctimas de algún tipo de violencia. Adicionalmente esta atención sigue aportando  a través de una atención telefónica, presencial y territorial (por parte de la Móvil Mujer, de la Agencia Muj), en el momento que una mujer atraviesa por una emergencia/urgencia permitiendo activar la Ruta Única de Atención a mujeres víctimas de violencia y en riesgo de feminicidio, la cual engrana diferentes instituciones que fortalecen las redes de apoyo y acceso de las víctimas, a diferentes servicios, eliminando los obstáculos. Es importante señalar que, se mantienen y dan continuidad a los objetivos de la AgenciaMUJ que se han adaptado a las necesidades de las mujeres que se comunican a la Línea de emergencias 123, para garantizar con ello, una atención integral, coordinada que permita a las mujeres víctimas el acceso a la Ruta Única de Atención a mujeres víctimas de violencias y en riesgo de feminicidio con el acompañamiento contante de un equipo que identifique el riesgo, disminuya las barreras de atención, cuente con capacidad de traslado prioritario que permita articular con los servicios de salud y justicia y con ello brindar una respuesta efectiva a la mujer frente a si situación de urgencia-emergencia. 
GÉNERO:
Se mantienen los procesos de atención de la Línea Púrpura Distrital y se continua con su objetivo de contribuir a entender y visibilizar los impactos diferenciados en términos relacionales, económicos, psicológicos ante los distintos hechos de violencia contra las mujeres, con el fin de prevenir la ocurrencia de nuevos hechos de discriminación, exclusión y violencias, a través de la atención que se realiza por sus diferentes canales de atención. La Línea Púrpura Distrital y la Integración 123 (agencia MUJ) continúan promoviendo la deconstrucción de prácticas de poder, roles y estereotipos de género que reproducen la subordinación de la mujer y la naturalización de las violencias y fomenta la importancia de manejar un discurso alejado de la discriminación, no sexista y con enfoque de género en las atenciones que se emprenden. 
Así mismo, se sigue aportando a través de la integración con la Línea de emergencias 123 (Agencia MUJ), este equipo continúa ofreciendo una atención prioritaria, con la coordinación, inmediatez y efectividad necesarias, a las mujeres de Bogotá que padecen cualquier forma de violencia. Adicionalmente, al brindar una atención presencial y en campo con enfoque de género por parte del equipo de la Agencia MUJ, se marca un precedente a la comunidad, a las autoridades y especialmente ante las mujeres víctimas, que los hechos de violencia padecidos no son aceptables y contribuye a desnaturalizar paulatinamente estos hechos a partir de la respuesta estatal, encendiendo las alarmas sociales e institucionales. Así mismo, la continuidad de la atención diferenciada les permite reconocer el ciclo de la violencia, brinda el espacio y el acompañamiento en la toma de decisiones a la mujer víctima, previniendo nuevos hechos de violencia que puedan implicar un riesgo para la salud para ella o las mujeres que la rodean (ello a través de la asesoría y orientación para la activación de ruta de atención en salud, protección y justicia). 
Con las acciones que se  siguen emprendiendo, no solo con las mujeres víctimas directamente, si no con las entidades, agencias e instituciones (con relación al análisis de los incidentes desde un enfoque de género y una atención integral desde la orientación a la mujer, la atención policial y el seguimiento) se contribuye así, en la promoción, la garantía y el restablecimiento de los derechos de la mujeres; de igual forma, permite aportar en la “transformación de las condiciones socioeconómicas, políticas y culturales de las mujeres”, favoreciendo la garantía y el pleno ejercicio de los derechos a una vida libre de violencias, y en consonancia con los derechos de las mujeres, tales como: la paz y convivencia con equidad de género.
DIFERENCIAL:
Se continua con las atenciones brindadas por la Línea Púrpura Distrital y la integración con el 123 las cuales se realizan desde un abordaje integral, tomando en cuenta aspectos particulares de las mujeres, que incluye un enfoque diferencial como lo es el medio económico, sus características sociales, culturales, legales, psicosociales, del ciclo vital, orientación sexual y reconocimiento étnico  en las que se indaga por ejemplo, si cuenta con algún tipo de discapacidad, la pertenencia étnica, o a grupos poblacionales, preguntas asociadas a sexo, identidad de género y orientación sexual, edad, escolaridad y tipo de ocupación, lo que conlleva a una atención más efectiva y nos muestra las experiencias situadas y particulares expresadas por las mujeres en las comunicaciones que realizan con la Línea de tal manera que se puedan abordar y tomar acciones pertinentes en cada uno de los casos.
Así mismo, se continua con el reconocimiento a las mujeres como titulares de derechos con particularidades y necesidades específicas que requieren respuestas diferenciales por parte de las instituciones debido a la existencia de situaciones de vulnerabilidad, discriminación o exclusión. Debido a esto se brinda una atención oportuna y eficaz a las mujeres en situación de urgencia/emergencia, a través de la integración de la Línea Púrpura Distrital y Línea de emergencias 123 continúa posibilitando modificar las condiciones de desigualdad, discriminación y violencias por razones de género que afrontan las mujeres en el ámbito privado y público de la ciudad de Bogotá. Ello desde un enfoque diferencial, reconociendo las particularidades de cada una de las mujeres durante la atención, sus herramientas, habilidades, contexto y acciones previas emprendidas no solo desde la SDMUJER si no desde las rutas que han activado las mujeres para garantizar su derecho a una vida libre de violencias.</t>
  </si>
  <si>
    <t>Para el primer trimestre de 2024, se tuvo una ejecución del 40% de los recursos disponibles para este producto. El presupuesto asociado a este producto corresponde a lo asignado a las actividades 2. Fortalecer la respuesta de atención en emergencia a través de la implementación de la Agencia Muj en el marco de la integración de la Secretaría Distrital de la Mujer con el Número Único de Seguridad y Emergencias - NUSE, 3. Brindar atención psico jurídica en emergencia a través de la Agencia Muj en el marco de la integración de la Secretaría Distrital de la Mujer con el Número Único de Seguridad y Emergencias - NUSE, y 4. Realizar seguimientos efectivos a mujeres víctimas de violencias con posible riesgo de feminicidio a través de la Línea Púrpura Distrital "Mujeres que Escuchan Mujeres", de las metas 1 y 2 del plan de acción del proyecto de inversión 7734 - Fortalecimiento a la implementación del Sistema Distrital de Protección integral a las mujeres víctimas de violencias –SOFIA en Bogotá</t>
  </si>
  <si>
    <t>3.2.9 Protocolo de prevención, atención y sanción de las violencias contra las mujeres en el espacio y el transporte público</t>
  </si>
  <si>
    <t xml:space="preserve">Porcentaje de implentación del Protocolo de prevención, atención y sanción de las violencias contra las mujeres en el espacio y el transporte público. </t>
  </si>
  <si>
    <t>(Número de fases del Protocolo de prevención, atención y sanción de las violencias contra las mujeres en el espacio y el transporte público implementadas/ Número de fases del Protocolo de prevención, atención y sanción de las violencias contra las mujeres en el espacio y el transporte público programadas) * 100</t>
  </si>
  <si>
    <t xml:space="preserve">En el marco de la implementación del Protocolo de prevención, atención y sanción de las violencias contra las mujeres en el espacio y el transporte público se definieron cinco fases (o espacios) para su implementación: 1ra: Sistema articulado del Transmilenio, 2da: Sistema modal del Transmilenio, 3ra: Terminales de transporte y transporte público individual (taxis), 4ta: Modalidad a pie y en bici y 5ta: Metro; estas fases se implementan de forma simultánea en los diferentes espacios del transporte y el espacio público definidos. Teniendo en cuenta lo anterior, para cada vigencia en la que está programado este producto se garantiza la realización de las acciones concretas dirigidas a la implementación al 100% del Protocolo de prevención, atención y sanción de las violencias contra las mujeres en el espacio y el transporte público, en el marco del proyecto de inversión vigente. 
De esta forma, para la vigencia 2024 se definieron dos actividades en el plan de acción del proyecto 7734 - Fortalecimiento a la implementación del Sistema Distrital de Protección integral a las mujeres víctimas de violencias –SOFIA en Bogotá, en relación con el Protocolo de prevención, atención y sanción de las violencias contra las mujeres en el espacio y el transporte público, las cuales se implementan permanentemente y de forma simultánea para dar cumplimiento a este producto de la Política: 1. Brindar atención en dupla a mujeres víctimas de violencias en el espacio y el transporte público. y 2. Acompañar técnicamente los procesos de articulación intra e interinstitucional para el impulso de acciones de prevención, atención y sanción de las violencias contra las mujeres en el espacio y el transporte público. 
- Entre enero y marzo se brindaron 265 atenciones psico-jurídicas en dupla a mujeres víctimas de violencias en el espacio y el transporte público, de las cuales 83 fueron nuevas atenciones y 182 fueron seguimientos efectivos. Dichas atenciones incluyeron primeros acercamientos, orientaciones y seguimientos a los casos de mujeres que requirieron acompañamiento integral
- Entre enero y marzo se realizaron dos acciones de acompañamiento técnico para el impulso de acciones de prevención, atención y sanción de las violencias contra las mujeres en el espacio y el transporte público.
</t>
  </si>
  <si>
    <t>DERECHOS HUMANOS: 
Durante el primer trimestre del 2024, desde el componente de atención, se ha dado continuidad a las atenciones jurídicas y psicosociales a través de la estrategia Duplas Psico-jurídicas para la atención a mujeres víctimas de violencia en el espacio y el transporte público. Los avances para el período dan cuenta de la incorporación de un enfoque en derechos humanos que permite reconocer las condiciones y barreras para su goce efectivo, por parte de las mujeres, en el espacio y el transporte público. Propende por acciones articuladas que ayuden a superar dichas barreras para la garantía plena de sus derechos a la ciudad, a la movilidad y a una vida libre de violencias en el espacio y el transporte público. .
GÉNERO: 
Durante el periodo reportado, las acciones para la  implementación del protocolo de prevención, atención y sanción a las violencias contra las mujeres en el espacio y el transporte público, han incorporado el enfoque de género. Desde esta perspectiva, es posible desnaturalizar las relaciones de subordinación, acoso, desigualdad e inequidad entre los géneros y promover acciones orientadas a transformarlas. El espacio y el transporte público se reconocen como escenarios configurados históricamente de manera hostil hacía las mujeres, lugares donde son objeto de violencias que niegan sus derechos a la vida, a la ciudad, a la movilidad y otros derechos asociados a estos. En el componente de atención, se continuo brindando atenciones  jurídicas y psicosociales a través de la estrategia Duplas Psico-jurídicas para la atención a mujeres víctimas de violencias en el espacio y el transporte público. En este sentido, las acciones de implementación del protocolo se orientaron a brindar una respuesta integral y oportuna a las necesidades de las mujeres, con el fin de prevenir, mitigar, eliminar y sancionar estas violencias.
DIFERENCIAL: 
Desde el componente de atención, el equipo Duplas Psico-jurídicas para la atención a mujeres víctimas de violencia en el espacio y el transporte público, cuenta con profesionales que dinamizan la atención a partir del reconocimiento de las necesidades, contexto y particularidades de cada una de las mujeres; en este sentido se mantiene el acompañamiento reconociendo a las mujeres en su diversidades y diferencias. Lo anterior, bajo el entendido de que las violencias de las que son objeto las mujeres, varían y tienen afectaciones diferenciales de acuerdo a su pertenencia étnico-racial, edad, orientación sexual, capacidad, identidad de género, entre otras,  variables que se registraron de manera diferencial en el Sistema de Información Misional -SIMISIONAL- . Así mismo, se informa que una de las profesionales vinculadas al equipo de las duplas psicojurídicas se reconoce como mujer afro.</t>
  </si>
  <si>
    <t>Para el primer trimestre de 2024, se tuvo una ejecución del 50% de los recursos disponibles para este producto. El presupuesto asociado a este producto corresponde a lo asignado a la meta 8 en el plan de acción del proyecto de inversión 7734 - Fortalecimiento a la implementación del Sistema Distrital de Protección integral a las mujeres víctimas de violencias –SOFIA en Bogotá.</t>
  </si>
  <si>
    <t>3.2.10  Estrategia para la territorialización del Sistema SOFIA en las 20 localidades de Bogotá</t>
  </si>
  <si>
    <t>Número de Planes Locales de Seguridad para las Mujeres validados y en seguimiento en el marco de los Consejos Locales de Seguridad para las Mujeres, en las 20 localidades de Bogotá.</t>
  </si>
  <si>
    <t>Sumatoria  de Planes Locales de Seguridad para las Mujeres validados y en seguimiento en el marco de los Consejos Locales de Seguridad para las Mujeres, en las 20 localidades de Bogotá.</t>
  </si>
  <si>
    <t>En el periodo entre enero y marzo de 2024 se brindó acompañamiento técnico a las Alcaldías Locales a través de reuniones y mesas de trabajo a partir de las cuales se realizaron 3 sesiones de los Consejos Locales de Seguridad. Con el acompañamiento se adoptó la propuesta de agenda y temas estratégicos para la prevención de violencias contra las mujeres, propuestos por la secretaría técnica a cargo de la SDMujer. Así mismo, se realizaron 21 encuentros con las entidades locales para la retroalimentación de los compromisos y las estrategias de prevención de violencias contra las mujeres de los Planes Locales de Seguridad para las Mujeres.</t>
  </si>
  <si>
    <t xml:space="preserve">DERECHOS HUMANOS: 
La formulación de las estrategias de prevención de las violencias contra las mujeres en los territorios de los Planes Locales de Seguridad para las Mujeres para el 2024 continúan posicionándose desde el análisis de las problemáticas de seguridad de las mujeres en su diversidad, con el fin de su reconocimiento y su superación en el marco de la garantía y materialización del derecho humano de las mujeres a vivir una vida libre de violencias, según lo contemplado en la Ley 1257 del 2008 y en su marco normativo a partir del cual se orientó la formulación de acciones de prevención y fortalecimiento de la atención y el acceso a la justicia en los casos de violencias en los territorios.
GÉNERO: 
La formulación de las estrategias de prevención de las violencias en los territorios en el marco de los Planes Locales de Seguridad para las Mujeres para el 2024, continúa posicionándose a partir del reconocimiento de los efectos de la discriminación que enfrentan las mujeres en el espacio público y en el ámbito privado, las manifestaciones en la cotidianidad de las relaciones desiguales entre hombres y mujeres y las maneras diferenciadas de habitar la ciudad, que generan efectos diferenciados de los delitos de alto impacto. Con base en estas reflexiones y perspectiva se diseñan con las entidades locales y las ciudadanas las estrategias para la prevención de violencias y delitos contra las mujeres en el ámbito público y privado y también para la prevención del feminicidio, que permitan vivir una vida libre de violencias, sin miedo y en igualdad de oportunidades. 
DIFERENCIAL: 
La formulación de las estrategias de prevención de las violencias contra las mujeres en los territorios de los Planes Locales de Seguridad para las Mujeres para el 2024, continúan basándose en la comprensión de que existen efectos diferenciados de los delitos (la violencia intrafamiliar, delitos sexuales, lesiones personales y el asesinato de mujeres) y situaciones de seguridad que enfrentan las mujeres en sus diversidades. De esta manera, se orienta la formulación de acciones de prevención que atiendan esas diferencias para garantizar una vida libre de violencias y miedo en espacios públicos y privados, y con igualdad de oportunidades, priorizando acciones de prevención con mujeres rurales y campesinas, mujeres afrodescendientes, mujeres mayores, mujeres cuidadoras, mujeres en condición de discapacidad, mujeres lesbianas, bisexuales y transgénero, mujeres que realizan actividades sexuales pagadas, mujeres en condición de habitabilidad en calle, entre otras.  </t>
  </si>
  <si>
    <t>Para el primer trimestre de 2024, se tuvo una ejecución del 50% de los recursos disponibles para este producto. El presupuesto asociado a este producto corresponde a lo asignado a la meta 7 en el plan de acción del proyecto de inversión 7734 - Fortalecimiento a la implementación del Sistema Distrital de Protección integral a las mujeres víctimas de violencias –SOFIA en Bogotá.</t>
  </si>
  <si>
    <t>3.3 Aumento de la apropiación de los instrumentos para la movilización y exigencia del derecho  a una vida libre de violencias.</t>
  </si>
  <si>
    <t xml:space="preserve">3.3.5 Estrategia de divulgación de la Ruta Única de Atención de mujeres víctimas de violencias y en riesgo de feminicidio, dirigida a la ciudadanía. </t>
  </si>
  <si>
    <t>Porcentaje de Implementación de la estrategia de divulgación de la Ruta única de atención de mujeres víctimas de violencias y en riesgo de feminicidio, dirigida a la ciudadanía.</t>
  </si>
  <si>
    <t>(Número  de actividades de la estrategia de divulgación de la Ruta única de atención a mujeres víctimas de violencias y en riesgo de feminicidio desarrolladas/ Número de actividades de la estrategia de divulgación de la Ruta única de atención a mujeres víctimas de violencias y en riesgo de feminicidio proyectadas) * 100</t>
  </si>
  <si>
    <t>Para la vigencia 2023 se definieron tres actividades en el plan de acción del proyecto 7734 - Fortalecimiento a la implementación del Sistema Distrital de Protección integral a las mujeres víctimas de violencias –SOFIA en Bogotá, en relación con la Estrategia de divulgación de la ruta única de atención a mujeres víctimas de violencia y en riesgo de feminicidio, dirigida a la ciudadanía, las cuales se implementan permanentemente y de forma simultánea para dar cumplimiento a este producto de la Política: 1. Brindar orientación psicosocial y con elementos socio jurídicos, así como información en la ruta de atención a mujeres víctimas de violencias a través de la Línea Púrpura Distrital "Mujeres que escuchan mujeres", 2. Articular acciones con el sector salud para eliminar barreras de protección, atención y acceso a la justicia de las mujeres víctimas de violencias o en riesgo de feminicidio, con el fin de prevenir la materialización del delito, y 3. Dinamizar la activación de rutas y sesiones de atención psicosocial a mujeres víctimas de violencias. 
1. Para la difusión de la Ruta Única de Atención a mujeres víctimas de violencias y en riesgo de feminicidio, durante el primer semestre y a través de la Línea Púrpura Distrital "Mujeres que escuchan mujeres”, se operaron los canales de contacto y atención dispuestos para la orientación psicosocial con elementos sociojurídicos, así como para la información a mujeres víctimas y terceras personas sobre la ruta de atención a mujeres víctimas de violencias, incluyendo los procedimientos ante las entidades competentes con respecto a las medidas de protección y trámites para iniciar proceso de denuncia ante  las entidades competentes como Comisarías de Familia y Fiscalía General de la Nación. 
2.  Con corte a marzo, en el marco de la estrategia de prevención del feminicidio (desde la Estrategia Intersectorial para la Prevención y Atención de Víctimas de Violencia de Género con Énfasis en Violencia Sexual y Feminicidio - Estrategia en Hospitales, se llevaron a cabo 6 sesiones o espacios de capacitación y sensibilización con el sector salud, en temas como: socialización de la Estrategia Intersectorial, tipos de violencias contra las mujeres; Ley 1257 de 2008; protocolo de Atención a Mujeres Víctimas de violencia Sexual; el Derecho Fundamental a la Interrupción Voluntaria del Embarazo; y ley 1761 de 2015. 
3. En el marco del proceso de acompañamiento psicosocial para la activación de rutas en los casos de mujeres víctimas de violencias, se fortaleció la articulación y trabajo conjunto entre las Duplas y los equipos de la Estrategia de Justicia de Género, SAAT, Casa Refugio y la Estrategia de prevención y atención para los delitos de ataque con agentes químicos y trata de personas.</t>
  </si>
  <si>
    <t>DERECHOS HUMANOS: 
Damos a conocer los derechos de las mujeres, enfocándonos en el derecho a una vida libre de violencias. Así como también, se divulgan las leyes que protegen los derechos de las mujeres en todas sus diferencias y diversidad, con el fin de que la sociedad conozca los derechos y las leyes que protegen a las mujeres y se propenda por no infringirlas.  
GÉNERO: 
La divulgación de la Ruta incorpora el enfoque de género en dos sentidos. En primer lugar, es una herramienta pedagógica que socializa la tipificación y explicación de las violencias que viven las mujeres, y, en segundo lugar, da cuenta de las acciones que institucionalmente se tienen que realizar para prevenir, atender y sancionar las violencias contra las mujeres en todas sus diferencias y diversidades. Apelamos a diferentes canales de comunicación como redes sociales, impresos, comunicación tradicional, etc.,  para llegar cada vez a más mujeres.  
DIFERENCIAL: 
La socialización de la Ruta Única de Atención de mujeres víctimas de violencias y en riesgo de feminicidio incorpora el enfoque diferencial. En relación a la divulgación dirigida a personas sordas, se mantiene anclada en la red social tik tok la publicación que informa a la ciudadanía que la Línea Púrpura Distrital, el canal más importante para el contacto de las de las mujeres con la Secretaría, cuenta con atención en videollamada a través de lengua de señas.
TERRITORIAL:
Las actividades de divulgación y socialización de la ruta se dirigen a ciudadanía en general en todas las localidades del Distrito Capital</t>
  </si>
  <si>
    <t>Para el primer trimestre de 2024, se tuvo una ejecución del 33% de los recursos disponibles para este producto. El presupuesto asociado a este producto corresponde a lo asignado a las actividades 1. Brindar orientación psicosocial y con elementos socio jurídicos, así como información en la ruta de atención a mujeres víctimas de violencias a través de la Línea Púrpura Distrital "Mujeres que escuchan mujeres" y 15. Articular acciones con el sector salud para eliminar barreras de protección, atención y acceso a la justicia de las mujeres víctimas de violencias o en riesgo de feminicidio, con el fin de prevenir la materialización del delito y 23. Dinamizar la activación de rutas y sesiones de atención psicosocial a mujeres víctimas de violencias, de las metas 1, 6 y 9, respectivamente, en el plan de acción del proyecto de inversión 7734 - Fortalecimiento a la implementación del Sistema Distrital de Protección integral a las mujeres víctimas de violencias –SOFIA en Bogotá</t>
  </si>
  <si>
    <t>3.3.6 Casos nuevos de representación  para la garantía de derechos de las mujeres víctimas de violencias en el D.C.</t>
  </si>
  <si>
    <t>Numero de casos nuevos de representación  para la garantía de derechos de las mujeres víctimas de violencias en el D.C.</t>
  </si>
  <si>
    <t>Sumatoria de casos nuevos de representación  para la garantía de derechos de las mujeres víctimas de violencias en el D.C.</t>
  </si>
  <si>
    <t>Reducir significativamente todas las formas de violencia y las correspondientes tasas de mortalidad en todo el mundo.</t>
  </si>
  <si>
    <t>En el primer trimestre se inicio la representación de 143 casos, contando con la voluntariedad de la mujer quien otorgó poder para ser representada.</t>
  </si>
  <si>
    <t xml:space="preserve">Género: La representación jurídica a las mujeres contribuye a eliminar barreras de acceso a la justicia para las mujeres. Dentro de las sentencias destacadas obtenidas en este periodo, encontramos: 
Por parte del Tribunal Superior de Bogotá se resolvió acceder a la solicitud presentada por representación de víctima y fiscalía donde solicitaron modificar el fallo de primera instancia donde se condenó por el delito de homicidio agravado y en su lugar condenar por el delito de Feminicidio Agravado, otorgando una pena de treinta y un años y tres meses de prisión. Otro proceso, el Juzgado 1 Penal del circuito resolvió por el delito de Feminicidio Agravado y dando una pena de quinientos diez (510) meses de prisión e inhabilitación para el ejercicio de funciones públicas por un término de veinte (20) años. Desde los procesos administrativos se destacan 6 procesos, logrando las medidas en favor de la ciudadana en donde como estrategia se utilizó preparación con enfoques de género y asesoría a la usuaria sobre sus derechos humanos de la mujer.
Diferencial: Se recibieron 4 solicitudes para articulación con evaluaciones de psicología forense, las cuales quedaron agendadas para el mes de mayo. La psicología forense como subespecialidad de la Psicología Jurídica, asesora a la parte procesal que lo requiere y eventualmente a la administración de justicia. Para ello, debe tener en cuenta todas las variables que intervienen en la evaluación psicológica, como las funciones superiores, las dinámicas relacionales, la historia personal y familiar, el entorno social donde se desarrolla el ser humano, entre otras.
Derechos Humanos: Las mujeres pueden acceder al servicio gratuito de representación jurídica, siempre que cumplan con los criterios establecidos en la Resolución 314 de 2022 favoreciendo el acceso a la justicia y el restablecimiento de sus derechos o de sus familias en caso de feminicidio. </t>
  </si>
  <si>
    <t>Durante el primer semestre, se avanza comprometiendo el 51% de los recursos programados para el desarrollo de la meta. Esto teniendo en cuenta que por el cambio de plan de desarrollo, los contratos de prestación de servicios profesionales de las abogadas de litigio estratégico de género se suscribieron con plazo de ejecución hasta julio.
Los recursos provienen del proyecto de inversión 7672 "Contribución acceso efectivo de las mujeres a la justicia con enfoque de género y de la ruta integral de
atención para el acceso a la justicia de las mujeres en Bogotá", meta 2.</t>
  </si>
  <si>
    <t xml:space="preserve">Se recomienda ampliar el reporte  de los 143 casos de representación, señalando cuántos corresponden a qué tipo de procesos de representación, si son penales, administrativos , de familia, etc, . </t>
  </si>
  <si>
    <t>3.3.7  Mujeres víctimas de violencia asesoradas través de Casas de Justicia y escenarios de la Fiscalía General de la Nación.</t>
  </si>
  <si>
    <t>Numero mujeres víctimas de violencia asesoradas través de Casas de Justicia y escenarios de la Fiscalía General de la Nación.</t>
  </si>
  <si>
    <t>Sumatoria de mujeres víctimas de violencia asesoradas través de Casas de Justicia y escenarios  escenarios de la Fiscalía General de la Nación.</t>
  </si>
  <si>
    <t>En el primer trimestre se beneficiaron 1663 mujeres que recibieron atención jurídica en los espacios institucionales, así: Caivas 27 y Capiv 79;  Bosa 111, Chapinero 29, Engativá 28, Suba 113, Puente Aranda 28, Usme 93 y Usquen 16; Ciudad Bolívar 379, Suba ciudad Jardín 31, Barrios Unidos 114, Bosa Campo Verde 143, Kennedy 117, San Cristóbal 140 y Fontibón 147</t>
  </si>
  <si>
    <t xml:space="preserve">Género: Brindar el servicio de atención jurídica en los niveles de orientación y asesoría a las mujeres contribuye a eliminar barreras de acceso a la justicia para las mujeres
Diferencial: La implementación de atenciones jurídicas está enfocada al grupo de mujeres víctimas de violencias; responde a las problemáticas que enfrentan las mujeres en las localidades donde se tiene presencia por medio de las Casas de Justicia, y por violencias específicas en Caivas y Capiv. El servicio se presenta de manera presencial y virtual en los casos que las mujeres se les dificulte acceder al espacio presencialmente.
Derechos Humanos: Las mujeres de Bogotá pueden acceder a atenciones socio jurídicas de orientación y asesoría especializadas gratuitas, realizadas con enfoque de género y de derecho de las mujeres. 
</t>
  </si>
  <si>
    <t>Para el periodo reportado y como desarrollo de la meta de atención a mujeres en los diferentes espacios institucionales, se comprometió el 44% de los recursos programados para la vigencia. Como se mencionó en la meta anterior, esto se debe a que los contratos de prestación de servicios para la atención en estos espacios, tienen un plazo de ejecución hasta julio por el proceso de armonización y de cambio de plan distrital de desarrollo.
Los recursos provienen del proyecto de inversión 7672 "Contribución acceso efectivo de las mujeres a la justicia con enfoque de género y de la ruta integral de
atención para el acceso a la justicia de las mujeres en Bogotá", meta 1.</t>
  </si>
  <si>
    <t>Se recomienda revisar el valor de total de mujeres atendidas, ya que según las cifras desagregadas, no coincide el valor descrito como total. Adicionalmente, se sugiere ampliar los reportes de enfoques, dando cuenta de las entidades participantes de las rutas de atención, metodologías o aspectos generales que compen la atención en las casas de justicia para dar mayor contexto de la implementación.
Así mismo fortalecer el reporte de enfoques teniendo en cuenta las siguientes recomendaciones. En el enfoque de género: Revisar cómo la implementación del producto contribuye a eliminar formas de exclusión, violencia, discriminación hacia las mujeres, si materializa alguna acción afirmativa en favor de las mujeres, y cómo contribuye a eliminar barreras de acceso para las mujeres a la oferta institucional. En el enfoque de derechos humanos: Dar relación con los 8 derechos Priorizados en la Política Pública de Mujeres y equidad de Género: En el enfoque diferencial: si se si tienen datos de  variables diferenciales en temas relacionados a pertenencia étnica, discapacidad, orientación sexual, identidad de género, edad, etc.</t>
  </si>
  <si>
    <t xml:space="preserve"> 4. Promover la participación incidente y el acceso a toma de decisiones públicas de las mujeres a partir del reconocimiento de sus identidades, su capacidad de agencia, el fortalecimiento de sus organizaciones y su ciudadanía plena. </t>
  </si>
  <si>
    <t xml:space="preserve">4.1 Aumento en la participación incidente y representación de las mujeres en sus diferencias y diversidad en los diferentes espacios, instancias y escenarios de participación política y ciudadana en el Distrito Capital. </t>
  </si>
  <si>
    <t>4.1.12 Programa de fortalecimiento  al Consejo Consultivo de Mujeres</t>
  </si>
  <si>
    <t>Porcentaje de implementación del programa de  fortalecimiento al CCM  en capacidades ciudadanas, incidencia e interlocución con los sectores de la Administración Distrital</t>
  </si>
  <si>
    <t xml:space="preserve">(Número de acciones de fortalecimiento al CCM implementadas en capacidades ciudadanas, incidencia e interlocución con los sectores de la Administración Distrital/ Número de acciones de fortalecimiento al CCM programadas en capacidades ciudadanas, incidencia e interlocución con los sectores de la Administración Distrital )*100 </t>
  </si>
  <si>
    <t>Subsecretaría de Cuidado y Políticas de Igualdad</t>
  </si>
  <si>
    <t>Angie Paola Mesa Rojas</t>
  </si>
  <si>
    <t xml:space="preserve"> apmesa@sdmujer.gov.co</t>
  </si>
  <si>
    <t xml:space="preserve">ESPACIO AMPLIADO:
Para el primer trimestre de 2024 no se ha realizado espacio ampliado. Los compromisos adquiridos durante la vigencia 2023 fueron cerrados al 100% en colaboración de las direcciones de la SDMujer. Esta pendiente programar el Espacio ampliado, el cual depende de la agenda del Alcalde Mayor
ESPACIO AUTÓNOMO
Es la representación de las organizaciones sociales de mujeres por derechos, diferencias y diversidad, y localidades, cuyo propósito es analizar la situación de las mujeres, hacer recomendaciones y propuestas a la administración distrital, y participar en la formulación, seguimiento y evaluación de la Política Pública de Mujeres y Equidad de Género.
En el primer trimestre del 2024, no se realizaron reuniones del espacio autónomo con acompañamiento de la SDMujer, dicho espacio se reunió autónomamente, para definir temas acerca del plan de acción 2024, seguimiento a las propuestas al nuevo plan de desarrollo y los diferentes encuentros programados para realizar, como el encuentro con organizaciones de mujeres, el encuentro con Concejales y Concejalas y el encuentro con consejos locales de Seguridad.
COMISIONES DE TRABAJO
Para el primer trimestre de 2024, no se realizaron reuniones de las comisiones de trabajo del Consejo Consultivo de Mujeres: Estas están pendientes por programar, ya que se quiere recomponer cada una de las comisiones, las cuales se realizarán en la mesa coordinadora del mes de abril.
MESA COORDINADORA
La Mesa Coordinadora es el mecanismo de interlocución acordado entre la Secretaría Distrital de la Mujer y las consejeras consultivas para la articulación y el seguimiento a los compromisos derivados del Espacio Ampliado y las mesas de trabajo realizadas por las consejeras consultivas con los sectores de la administración. Asimismo, se conciertan las acciones necesarias para el desarrollo de la instancia.
En el primer trimestre de 2024, se adelantaron tres sesiones de la Mesa Coordinadora, las cuales se presentan a continuación: 
1.El 31 de enero se llevo a cabo la Mesa Coordinadora, en la cual se reviso el plan de acción elaborado por la instancia para la vigencia 2024 y se socializó por parte de la Directora de Enfoque Diferencial, la transversalización del enfoque diferencial.
Adicional el 10 de enero se llevo a cabo una reunión entre Consejo Consultivo de Mujeres y la Secretaria Distrital de la Mujer, con el objetivo de identificar la articulación requerida este año para el funcionamiento de la instancia y conocer las acciones a implementar por parte de la SDMujer. 
2.En el mes de febrero e llevó a cabo la Mesa Coordinadora, en la cual se presento el resultado de la evaluación de SIDICU realizada por la SDP, a la vez Secretaría de Planeación presento el cronograma de participación ciudadana para la construcción del nuevo plan de desarrollo Distrital.
Adicional a esto el 9 de febrero el Alcalde Carlos Fernando Galán se reunió con el consejo Consultivo de Mujeres, quienes le presentaron la Agenda Distrital por los derechos de las mujeres del Distrito Capital 
3.El día 27 de marzo se realizó Mesa Coordinadora, en la cual se realizó balance del Encuentro Distrital y se eligió integrantes de la Mesa Coordinadora sus delegadas por territorio, diversidad y derechos y la nueva articuladora y secretaría
El día 12 de marzo se llevó a cabo Encuentro Distrital de Mujeres entre el Consejo Consultivo de Mujeres y Organizaciones de Mujeres de la ciudad, con el fin de identificar necesidades y apuestas como aporte a la formulación del Plan Distrital de Desarrollo      
El día 20 de marzo se realizó reunión entre Consejeras Consultivas y Consejeras Locales de Seguridad para evaluar el estado actual de la instancia a nivel local de los Consejos de Seguridad y recoger aportes para la actualización del Acuerdo 526.        
El día 21 de marzo se realizó una reunión con Concejales/as de Bogotá con el fin de exponer desde la Mesa Coordinadora la agenda de las mujeres y sus propuestas en relación al Plan Distrital de Desarrollo                                                                                                                                                                                                                                   </t>
  </si>
  <si>
    <t>DERECHOS HUMANOS: Cada una de las representaciones del consejo consultivo Trabaja por los 8 derechos priorizados en la PPMYEG, realiza su labor encaminada al restablecimiento de dicho derecho. Para el trimestre se inicio con la construcción de las propuestas a presentar para el nuevo plan de desarrollo Distrital enfocadas por los derechos de las mujeres
GÉNERO: Todas las acciones que desarrolla el CCM van dirigidas a la Disminución y eliminación de las barreras que enfrentan las mujeres del Distrito Capital para acceder en forma equitativa a los servicios, el trabajo, la educación, la justicia y para denunciar los hechos de violencia y discriminación garantizando una oportuna, eficaz e idónea atención. Para el trimestre se inicio con la construcción de las propuestas a presentar para el nuevo plan de desarrollo Distrital enfocadas de la inclusión del enfoque de género en cada una de las estrategias, proyectos y metas del mismo
DIFERENCIAL: Es un principio del trabajo que realiza el CCM velar por el reconocimiento de las diferencias y diversidades de las mujeres de tipo generacional, cultural, étnico-racial, de experiencias de vida, de las condiciones socio-económicas, ideológicas, de orientación sexual y de las distintas tipologías de discapacidad motora, visual, auditiva, sensorial, cognitiva, etc.. Participan en el consejo Consultivo representantes de las mujeres de 18 diferencias y diversidades, quienes desarrollan su trabajo en cada una de sus representaciones y hacen los reportes respectivos al CCM. Para el trimestre se inicio con la construcción de las propuestas a presentar para el nuevo plan de desarrollo Distrital enfocadas en el enfoque diferencial</t>
  </si>
  <si>
    <r>
      <t xml:space="preserve">Durante el primer trimestre se suscribió un (1) contrato de prestación de servicios por:
-Cto.773-2024  ($43.500,000 )
</t>
    </r>
    <r>
      <rPr>
        <b/>
        <sz val="10"/>
        <color rgb="FF000000"/>
        <rFont val="Arial"/>
        <family val="2"/>
      </rPr>
      <t>Proyecto de inversión:</t>
    </r>
    <r>
      <rPr>
        <sz val="10"/>
        <color rgb="FF000000"/>
        <rFont val="Arial"/>
        <family val="2"/>
      </rPr>
      <t xml:space="preserve"> 7671 - Implementación de acciones afirmativas dirigidas a las mujeres con enfoque diferencial y de género en Bogotá.
</t>
    </r>
    <r>
      <rPr>
        <b/>
        <sz val="10"/>
        <color rgb="FF000000"/>
        <rFont val="Arial"/>
        <family val="2"/>
      </rPr>
      <t xml:space="preserve">Metas: </t>
    </r>
    <r>
      <rPr>
        <sz val="10"/>
        <color rgb="FF000000"/>
        <rFont val="Arial"/>
        <family val="2"/>
      </rPr>
      <t xml:space="preserve">
-Elaborar e implementar 3 lineamientos con enfoques de derechos de las mujeres, de género y diferencial (34%). 
-Implementar 1 estrategia de fortalecimiento de capacidades para el ejercicio del derecho a la participación de las mujeres (33%).
-Implementar 3 estrategias con enfoque diferencial para mujeres en su diversidad (33%).</t>
    </r>
  </si>
  <si>
    <t>Se recomienda desagragar las siglas utilizadas y visibilizar en futuros reportes las acciones de fortalecimiento realizadas.</t>
  </si>
  <si>
    <t>4.1. 16 Asistencia a las Secretarías Técnicas de las instancias de participación para alcanzar la paridad</t>
  </si>
  <si>
    <t xml:space="preserve">Numero de localidades con asistencia a las secretarias técnicas de las instancias de participación para alcanzar la paridad </t>
  </si>
  <si>
    <t xml:space="preserve">Sumatoria de localidades con asistencia a las secretarias técnicas de las instancias de participación para alcanzar la paridad </t>
  </si>
  <si>
    <t>Participación plene e igualdad de oportunidades.
5 C Politicas y leyes para la igualdad</t>
  </si>
  <si>
    <t>Recursos
distrito</t>
  </si>
  <si>
    <t xml:space="preserve">Direccion de Territorializacion de Derechos y Participación </t>
  </si>
  <si>
    <t xml:space="preserve">Gladys Marcela Enciso Gaitan </t>
  </si>
  <si>
    <t>genciso@sdmujer.gov.co</t>
  </si>
  <si>
    <t>Durante el periodo, se acompañó  la sesión de escrutinios del proceso eleccionario del Consejo Distrital de la Bicicleta y los Consejos Locales de la Bicicleta.En marzo, se trabajo con: 3 Consejos Locales de Juventud, 2 Comisiones Locales Intersectoriales de Participación, 1 Consejo local de Arte Cultura y Patrimonio y 1 Consejo Local de Mujeres, en cada una de estas instancias se realizó la charla ¡Hablemos de Paridad! con el fin de sensibilizar sobre el concepto, el marco normativo internacional e institucional y las barreras que aún persisten para el logro de una participación paritaria con el fin de avanzar en acciones conjuntas para la implementación de la paridad y la transformación cultural al interior de la instancia. Lo anterior se dio principalmente en 8 localidades: Los Mártires, Ciudad Bolívar, Usaquén, Teusaquillo, San Cristóbal, Santafé, Kennedy y Tunjuelito, además de la articulación con el sector cultura, para avanzar con este ejercicio en los 20 Consejos Locales de Arte, Cultura y Patrimonio.</t>
  </si>
  <si>
    <r>
      <t xml:space="preserve">Género: </t>
    </r>
    <r>
      <rPr>
        <sz val="10"/>
        <color rgb="FF000000"/>
        <rFont val="Arial"/>
        <family val="2"/>
      </rPr>
      <t xml:space="preserve"> Esta meta a partir del análisis de género reconoce las desigualdades históricas que viven las mujeres en el ámbito de la participación y presentación política, por ello, las acciones propuestas en esta asistencia técnica  son la promoción de la participación paritaria, así pues con  este proceso contribuye a avanzar y dar sostenibilidad a la participación incidente de las mujeres y al fortalecimiento de la participación y representación de las mujeres en sus diversidades. 
Esto se ha logrado  a través del acompañamiento y asistencia técnica que se realiza en las instancias distritales y locales, con el ánimo de avanzar en el procesos de apropiación del marco jurídico, conceptual e internacional de la paridad y su importancia de la aplicabilidad y sostenibilidad a largo plazo en el territorio y en cada instancia.</t>
    </r>
    <r>
      <rPr>
        <b/>
        <sz val="10"/>
        <color rgb="FF000000"/>
        <rFont val="Arial"/>
        <family val="2"/>
      </rPr>
      <t xml:space="preserve">
Territorial: </t>
    </r>
    <r>
      <rPr>
        <sz val="10"/>
        <color rgb="FF000000"/>
        <rFont val="Arial"/>
        <family val="2"/>
      </rPr>
      <t>Durante el periodo, se logró incidir en 8 localidades: Los Mártires, Ciudad Bolívar, Usaquén, Teusaquillo, San Cristóbal, Santafé, Kennedy y Tunjuelito, con la asistencia técnica en instancias tales como:  Consejos Locales de Juventud, Comisiones Locales Intersectoriales de Participación,  Consejo local de Arte Cultura y Patrimonio y  Consejo Local de Mujeres."</t>
    </r>
    <r>
      <rPr>
        <b/>
        <sz val="10"/>
        <color rgb="FF000000"/>
        <rFont val="Arial"/>
        <family val="2"/>
      </rPr>
      <t xml:space="preserve">
</t>
    </r>
  </si>
  <si>
    <t>Se ha comenzado la ejecución del recurso con la contratación de 1 personas a cargo de esta producto. Correspondientes a las ordenes de prestación de servicios del primer trimestre. Con el compromiso 360, se realiza ejecución desde el 08/02/2024.</t>
  </si>
  <si>
    <t>Se recomienda para futuros reportes identificar por cada espacio asistido la Localidad, para tener mayor claridad sobre la implementación de la acción .Asimismo, resaltar las acciones que se desarrollan en los espacios enunciando lo que pueda considerarse un hallazgo de brechas de género o logró alcanzado en estos espacios de asistencia y socialización.</t>
  </si>
  <si>
    <t>4.1.17 Escuela de formación politica a mujeres en sus diversidades.</t>
  </si>
  <si>
    <t>Número de mujeres vinculadas a la Escuela de Formación Política</t>
  </si>
  <si>
    <t>Sumatoria de mujeres  vinculadas a la Escuela de Formación Política</t>
  </si>
  <si>
    <t>5.1  Poner fin a todas las formas de discriminación contra todas las mujeres y las niñas en todo el mundo
5.5 Participación plene e igualdad de oportunidades.</t>
  </si>
  <si>
    <t xml:space="preserve">Primer trimestre: 288 mujeres
Durante el periodo, se avanzó en el desarrollo metodológico y conceptual del ciclo de formación en Planeación Distrital y local a desarrollarse con lideresas de Bogotá.  Se gestionó el desarrollo de dos ciclos de formación de Violencia Contra las Mujeres en Política con el equipo territorial de participación del Instituto Distrital de Gestión de riesgos y con el Consejo distrital de Juventud.   
 También se destaca la alianza con el IDIGER para desarrollar el ciclo de formación de violencia política contra mujeres, también se avanzó en la construcción de un Foro: Las mujeres incidimos en la planeación de Bogotá y se inició con el Ciclo de Planeación Distrital para la Incidencia de las Mujeres, logrando desarrollar 3 sesiones, en estos espacios se brindaron herramientas  para fortalecer la participación y representación de las mujeres y su incidencia en la toma de decisiones dentro de los procesos de planeación desde una perspectiva de género. </t>
  </si>
  <si>
    <r>
      <t xml:space="preserve">Género: </t>
    </r>
    <r>
      <rPr>
        <sz val="10"/>
        <color rgb="FF000000"/>
        <rFont val="Arial"/>
        <family val="2"/>
      </rPr>
      <t xml:space="preserve">La escuela de formación política “LIDERA PAR” brinda las herramientas necesarias para avanzar hacia la paridad e incidencia efectiva de las mujeres diversas, en los diferentes espacios de participación y toma de decisiones sobre las necesidades y derechos de las mujeres. Así las cosas se ha avanzando en la construcción de ciclos de formación  y espacios de discusión, como el FORO, de cara las necesidades actuales de las mujeres y la importancia de su incidencia en la formulación del PDD 2024-2028. </t>
    </r>
    <r>
      <rPr>
        <b/>
        <sz val="10"/>
        <color rgb="FF000000"/>
        <rFont val="Arial"/>
        <family val="2"/>
      </rPr>
      <t xml:space="preserve">
Diferencial: D</t>
    </r>
    <r>
      <rPr>
        <sz val="10"/>
        <color rgb="FF000000"/>
        <rFont val="Arial"/>
        <family val="2"/>
      </rPr>
      <t xml:space="preserve">urante el primer trimestre del año se destaca la participación de 288 mujeres , 3 hombres, 1 persona manifestó Ns/Nr y 1 persona dejo sin información este campo de sexo, en el Ciclo de Planeación Distrital para la Incidencia de las Mujeres. También se identifica que de las personas participantes: 281 manifestaron identificarse como femeninas, 5 como masculinas, 2 como no binarias, 2 como Transgenerista y 3 no diligenciaron este campo. Por otra parte, se identificaron 12 personas con orientación sexual bisexual, 4 lesbianas, 1 gay , 7 Ns/Nr y 10 dejaron el campo sin información. Mayoritariamente participaron personas adultas. </t>
    </r>
    <r>
      <rPr>
        <b/>
        <sz val="10"/>
        <color rgb="FF000000"/>
        <rFont val="Arial"/>
        <family val="2"/>
      </rPr>
      <t xml:space="preserve">
Derechos Humanos:</t>
    </r>
    <r>
      <rPr>
        <sz val="10"/>
        <color rgb="FF000000"/>
        <rFont val="Arial"/>
        <family val="2"/>
      </rPr>
      <t xml:space="preserve"> Los procesos que desarrolla la Escuela Política Lidera Par giran en torno a reconocer a las mujeres como sujetas plenas de derechos. Se parte de reconocer el derecho a la participación y representación política de las mujeres como elemento fundamental para la democracia y como eje dinamizador frente a la exigibilidad de otros derechos contemplados en la Política Pública de Mujeres y Equidad de Género. </t>
    </r>
  </si>
  <si>
    <t>Se ha comenzado la ejecución del recurso con la contratación de 8 personas que responden a este producto. Con los siguientes contratos y su respectiva fecha de inicio: 67 (22/01/2024),437(13/02/2024),576(23/02/2024),301(7/02/2024),641(26/02/2024),718(1/03/2024),709(1/03/2024), 642(23/02/2024)(60%); este último contrato aporta el 60% del mismo a este producto y el restante al producto 4,1,19.</t>
  </si>
  <si>
    <t>Se sugiere complementar el reporte, mencionando algunas de las estrategias expuestas en el foro.  En enfoque diferencial se recomienda complementar indicando si se cuenta con acciones específicas que sirvan como ajustes necesarios para las poblaciones que asisten a los espacios en sus diferencias y diversidad.</t>
  </si>
  <si>
    <t xml:space="preserve">4.1.18 Asistencia técnica  para promover presupuestos participativos y sensibles al género
</t>
  </si>
  <si>
    <t>Número de entidades e instancias asistidas técnicamente para promover presupuestos participativos y sensibles al género</t>
  </si>
  <si>
    <t>Sumatoria de entidades e instancias asistidas técnicamente para promover presupuestos participativos y sensibles al género.</t>
  </si>
  <si>
    <t>Durante el periodo a reportar, se realizó una estrategia de incidencia para promover la participación de las mujeres en el procesos eleccionario del Consejo de Planeación Local - en adelante CPL para la vigencia 2024 - 2027, y se logró hacer incidencia para la delegación de 2 ciudadanas de los Consejos Locales de Seguridad para las Mujeres de Rafael Uribe Uribe y Ciudad Bolívar. Por último, en febrero, se logró realizar 2 mesas técnicas de asistencia técnica la Fondo de Desarrollo Local- FDL de Puente Aranda y Barrios Unidos, para avanzar en la transversalización de la PPMYEG en el marco de los presupuestos participativos y   en marzo, se logró brindar asistencia técnica en 5 Fondo de Desarrollo Local- FDL: Usaquén, Santa Fe, Usme, Antonio Nariño y Sumapaz, y se realizó un evento distrital ( Foro: Las mujeres incidimos en la planeación de Bogotá) convocando a todas las consejeras locales, y logrando la asistencia de 15 localidades a excepción de: Ciudad Bolívar, Tunjuelito, San Cristóbal, Puente Aranda y Teusaquillo y se logró desarrollar el punto en 18 Comités Operativos Locales de Mujeres y Género, en adelante COLMYG y 1Consejo Local de Mujeres, en adelante CLM (Puente Aranda) en torno a presupuestos participativos, promoviendo además la incidencia en la formulación del Plan de Desarrollo Distrital - PDD en curso. Dicho esto se logró llegar a 41 instancias de las 60 proyectadas durante el I trimestre.</t>
  </si>
  <si>
    <t>Género: Con el acompañamiento técnico desarrollado con los Fondo de Desarrollo Local -FDL, Consejo  Planeación Local- CPL y los Comités Operativos Locales de Mujeres y Género y Consejo Local de Mujeres -COLMYG/CLM permite avanzar en la formulación de proyectos de inversión en las localidades que visibilicen e implementen las agendas políticas de las mujeres y las propuestas priorizadas en presupuestos participativos por las mujeres para la promoción de sus derechos. Este proceso de asistencia técnica a las mujeres y funcionarios(as) de estas instancias permiten avanzar en la apropiación de los derechos de las mujeres, y la importancia de los presupuestos sensibles al género en el desarrollo de las localidades, de tal forma, que esto permita a largo plazo seguir promoviendo la sostenibilidad y efectiva ejecución de los presupuestos ganados por la ciudadanía en el marco de los  presupuestos participativos. 
Igualmente, en el marco de la formulación del Plan de Desarrollo Distrital -PDD, y la estrategia participativa que lo acompaña, este proceso torna importancia, pues se hace necesario acompañar a las mujeres y a las Consejeras Locales de Planeación, para su incidencia en la formulación del Plan de Desarrollo Distrital -PDD, desde una perspectiva de género. 
Diferencial: En el Foro " Las Mujeres Incidimos en la planeación de Bogotá se contó con la participación de 56 mujeres consejeras locales de planeación de 15 localidades, a excepción de las localidades de:   Ciudad Bolívar, Tunjuelito, San Cristóbal, Puente Aranda y Teusaquillo 
Derechos Humanos: Con el acompañamiento técnico desarrollado con los Fondo de Desarrollo Local -FDL, Consejo  Planeación Local- CPL y los Comités Operativos Locales de Mujeres y Género y Consejo Local de Mujeres -COLMYG/CLM, permite avanzar en la formulación de proyectos de inversión en las localidades que visibilicen e implementen las agendas políticas de las mujeres y las propuestas priorizadas en presupuestos participativos por las mujeres para la promoción de sus derechos.</t>
  </si>
  <si>
    <t>Se ha comenzado la ejecución del recurso con la contratación de 2 personas que responden a este producto. Con los siguientes contratos y su respectiva fecha de inicio: 422(13/02/2024), 057(22/01/2024)</t>
  </si>
  <si>
    <t>4.1.19 Veeduría ciudadana de mujeres para el seguimiento a la garantía de sus derechos</t>
  </si>
  <si>
    <t xml:space="preserve">Número de veedurías ciudadanas de mujeres para el seguimiento a la garantía de sus derechos,  promovidas  </t>
  </si>
  <si>
    <t xml:space="preserve">Sumatoria de veedurías ciudadanas de mujeres para el seguimiento a la garantía de sus derechos,  promovidas  </t>
  </si>
  <si>
    <t xml:space="preserve">Durante el periodo, se brindó  acompañamiento técnico  a la Red Nacional de Veeduría Carcelaria y Poblaciones Vulnerables con Enfoque de Género, Solidario, Democrático y Participativo con la Veeduría Distrital y la SDMujer para formular un plan de actividades general.  Se definieron tres grandes ejes de trabajo a saber: un eje de trabajo documental, un eje administrativo/ logístico y uno de campo (observación) para iniciar el ejercicio de control social a la cárcel de mujeres Buen Pastor. En la segunda sesión se trabajo se formuló el Plan de trabajo para la concertación de una mesa de dialogo en la que inicialmente se va a presentar a la cárcel Buen Pastor y al operador de la alimentación de las mujeres privadas de la libertad la Red de Veeduría Nacional Carcelaria y Poblaciones Vulnerables con Enfoque de Género, Solidario, Democrático y Participativo. Así mismo se coordinó un espacio de trabajo y articulación con la Veeduría Distrital quien como ente de control preventivo apoyará a la Red Nacional de Veeduría Carcelaria y Poblaciones Vulnerables con Enfoque de Género, Solidario, Democrático y Participativo con la Veeduría Distrital en la convocatoria a la mesa de dialogo.
Por otra parte, se socializó la estrategia de la SDMujer acompañamiento a la conformación de veedurías ciudadanas para la garantía de los derechos de las mujeres, con las referentas de las Casas de Igualdad de Oportunidades para las Mujeres -CIOM
 </t>
  </si>
  <si>
    <r>
      <t>Género:</t>
    </r>
    <r>
      <rPr>
        <sz val="10"/>
        <color rgb="FF000000"/>
        <rFont val="Arial"/>
        <family val="2"/>
      </rPr>
      <t xml:space="preserve"> Se espera que a partir del acompañamiento desde una mirada interseccional, que las mujeres puedan impulsar la conformación de veedurías ciudadanas y control social,  desde el enfoque de género, para avanzar en el cierre de brechas y garantía de derechos de las Mujeres.  </t>
    </r>
    <r>
      <rPr>
        <b/>
        <sz val="10"/>
        <color rgb="FF000000"/>
        <rFont val="Arial"/>
        <family val="2"/>
      </rPr>
      <t xml:space="preserve">
Diferencial: </t>
    </r>
    <r>
      <rPr>
        <sz val="10"/>
        <color rgb="FF000000"/>
        <rFont val="Arial"/>
        <family val="2"/>
      </rPr>
      <t>Red Nacional de Veeduría Carcelaria y Poblaciones Vulnerables con Enfoque de Género, Solidario, Democrático y Participativo, esta conformada por 25 mujeres 1 hombre.</t>
    </r>
    <r>
      <rPr>
        <b/>
        <sz val="10"/>
        <color rgb="FF000000"/>
        <rFont val="Arial"/>
        <family val="2"/>
      </rPr>
      <t xml:space="preserve">
Derechos Humanos: </t>
    </r>
    <r>
      <rPr>
        <sz val="10"/>
        <color rgb="FF000000"/>
        <rFont val="Arial"/>
        <family val="2"/>
      </rPr>
      <t xml:space="preserve">el acompañamiento a esta red que tiene alcance nacional, busca avanzar en la garantía de los derechos de las mujeres que están privadas de su libertad, buscando condiciones dignas para ellas en las cárceles. </t>
    </r>
  </si>
  <si>
    <t>Se ha comenzado la ejecución del recurso con la contratación de 1 persona que responde a este producto, cuyo valor del contrato corresponde al 40% de sus honorarios, dado que el 60% esta asociado al producto 4,1,17. Contrato 642  fecha de inicio 23/02/2024.</t>
  </si>
  <si>
    <t xml:space="preserve">Es necesario ampliar la información dispuesta en cada uno de los enfoques, así señalar cómo se construyen las veedurias desde una perspectiva analítica interseccional con enfoque de género, es decir, qué caracteristicas, brechas, necesidades, prácticas  se incorporan bajo esta línea en la asistencia técnica  a las veedurias. Asimismo, si se cuenta con ajustes razonables y necesarios para la población, desde qué diferencia o diversidad se esta haciendo la veeduría y a qué poblaciones. </t>
  </si>
  <si>
    <t>5. Contribuir al ejercicio pleno de los derechos económicos de las mujeres, así como al reconocimiento social, económico y simbólico del trabajo que realizan las mujeres en sus diferencias y diversidad, destacando las potencialidades y saberes que han acumulado en las actividades de producción y reproducción.</t>
  </si>
  <si>
    <t xml:space="preserve">5.1 Aumentar las condiciones de acceso y reconocimiento a los diferentes ámbitos de empleo (formal y no formal, remunerado y no remunerado) para las mujeres en sus diferencias y diversidad. </t>
  </si>
  <si>
    <t xml:space="preserve">5.1.25 Contenidos para el desarrollo de capacidades socioemocionales,técnicas y digitales de las mujeres, en toda su diversidad </t>
  </si>
  <si>
    <t>Número de contenidos implementados para el desarrollo de capacidades socioemocionales técnicas y digitales en toda su diversidad</t>
  </si>
  <si>
    <t>Sumatoria de contenidos implementados para el desarrollo de capacidades socioemocionales técnicas y digitales en toda su diversidad</t>
  </si>
  <si>
    <t xml:space="preserve"> Suma</t>
  </si>
  <si>
    <t>Proyecto de inversión</t>
  </si>
  <si>
    <t>La acción cerró en 2023, en este sentido, para el primer trimestre no se reportan acciones  respecto a esta meta, el convenio con la Universidad Nacional era hasta diciembre de 2023, se espera definir la estrategia, dependiendo de las nuevas metas del plan de Desarrollo Distrital y el presupuesto que se asigne</t>
  </si>
  <si>
    <t>producto finalizado en 2023</t>
  </si>
  <si>
    <t xml:space="preserve">5.1.26 Estrategia para el desarrollo de capacidades socioemocionales y técnicas de las mujeres en toda su diversidad para su emprendimiento y empleabilidad.  </t>
  </si>
  <si>
    <t xml:space="preserve">Porcentaje de avance en la implementación de la estrategia para el desarrollo de capacidades socioemocionales y técnicas de las mujeres en toda su diversidad para su emprendimiento y empleabilidad.  </t>
  </si>
  <si>
    <t>Ponderación vigencia* ((Numero de acciones ejecutadas de la estrategia para el desarrollode capacidades  socioemocionales y técnicas de las mujeres en toda su diversidad para su emprendimiento y empleabilidad/número de acciones programadas de la estrategia para el desarrollode capacidades  socioemocionales y técnicas de las mujeres en toda su diversidad para su emprendimiento y empleabilidad))    * 100</t>
  </si>
  <si>
    <t>En la vigencia 2024 en el marco de la meta 3 del Proyecto de Inversión 7673: “Diseñar e implementar una estrategia para el desarrollo de capacidades socioemocionales y técnicas de las mujeres en toda su diversidad para su emprendimiento y empleabilidad”; Para este I trimestre se continua con la ejecución de dos (2) actividades: 1) Implementar la ruta de divulgación y orientación para la formación y oferta de empleo y emprendimiento de mujeres diseñada en el marco de la estrategia de emprendimiento y empleabilidad  1.1. Entre enero y marzo se inicio y continuo con la participación en 27 espacios territoriales entre los que se encuentran ferias de servicios realizadas en el marco de a conmemoración del 8M, jornadas "Mujer Contigo en tu barrio", días de emprendimiento y empleabilidad en las manzanas del cuidado y CIOM, en 11 localidades de la ciudad, en estos espacios se llevó a cabo difusión de la Estrategia de Emprendimiento y Empleabilidad,  de los programas activos de empleo, programas de generación de ingresos y formación para el trabajo. Logrando en este periodo  797 registros y 391 orientaciones a mujeres.
La siguiente actividad número 2) Promover acciones y  alianzas que contribuyan a la generación de ingresos y empleo para las mujeres, en el marco de la Estrategia de Emprendimiento y Empleabilidad, para el primer trimestre de la vigencia 2024 se inicio desde el mes de febrero un ejercicio de contacto con los aliados antiguos  y se invitaron a aliados nuevos para trabajar en esta vigencia, logrando consolidar para el mes de marzo 52 alianzas con empresas y entidades  interesadas en ofrecer a las mujeres, oportunidades de empleo, generación de ingresos y formación, contando actualmente con: Empleo 34 empresas, Generación de ingresos: 7 empresas, Formación: 7 empresas
Gremios: 4 gremios.</t>
  </si>
  <si>
    <t xml:space="preserve">Género: La Implementación de la Estrategia de Emprendimiento y Empleabilidad contribuye a la materialización del enfoque de género, fortaleciendo las capacidades socioemocionales de las mujeres cuidadoras de la ciudad, esto se logra a través de los procesos de divulgación y orientación de las ofertas de empleo y emprendimiento que se han venido consolidando a través de alianzas con el sector público y privado, acercando a las mujeres la información que les permita empoderarse y mejorar su calidad de vida y las de sus familias.
Así mismo, desde el trabajo desarrollado en las  localidades de la ciudad, a través de la atención presencial del equipo territorial  en  manzanas de cuidado, casas de igualdad,  participación en ferias de empleo y emprendimiento organizadas por los actores en el territorio, se pretende llevar las ofertas  a las mujeres, disminuyendo la desinformación y eliminando las barreras de acceso a las diferentes oportunidades, ocasionada en gran medida por la multiplicidad de ocupaciones que atienden desde el rol de cuidadoras. 
</t>
  </si>
  <si>
    <r>
      <t xml:space="preserve">Durante el primer trimestre de la vigencia 2024, se suscribieron:
 CPS: nueve (9) contratos de prestación de servicio, ocho asociados a objeto contractual de gestora territorial y uno asociado a gestora étnica: 
-Cto.552,563,564,629,630, 636, 845, 877 y 893-2024 (Valor neto: $257.268.251)
OTROS CONTRATOS
-Adición Cto.986-2023 ($30.000.000). Operador logístico.
-Adición Cto.951-2023 ($751.335). Comunicaciones convergentes (7 Planes celular)
</t>
    </r>
    <r>
      <rPr>
        <b/>
        <sz val="10"/>
        <color rgb="FF000000"/>
        <rFont val="Arial"/>
        <family val="2"/>
      </rPr>
      <t>Proyecto de Inversión:</t>
    </r>
    <r>
      <rPr>
        <sz val="10"/>
        <color rgb="FF000000"/>
        <rFont val="Arial"/>
        <family val="2"/>
      </rPr>
      <t xml:space="preserve"> 7673 - Desarrollo de capacidades para aumentar la autonomía y empoderamiento de las mujeres en toda su diversidad en Bogotá
</t>
    </r>
    <r>
      <rPr>
        <b/>
        <sz val="10"/>
        <color rgb="FF000000"/>
        <rFont val="Arial"/>
        <family val="2"/>
      </rPr>
      <t>Meta</t>
    </r>
    <r>
      <rPr>
        <sz val="10"/>
        <color rgb="FF000000"/>
        <rFont val="Arial"/>
        <family val="2"/>
      </rPr>
      <t>: Diseñar e implementar una (1) estrategia para el desarrollo de capacidades socioemocionales y técnicas de las mujeres en toda su diversidad para su emprendimiento y empleabilidad (100%).</t>
    </r>
  </si>
  <si>
    <t xml:space="preserve"> Se recomienda indicar cuáles fueron los 27 espacios territoriales y mencionar las localidades. </t>
  </si>
  <si>
    <t>6. Avanzar en la garantía del derecho a la salud plena de las mujeres en sus diferencias y diversidades para que disfruten a través de toda su vida del mayor grado de bienestar y autonomía a través del acceso, cobertura, atención oportuna e integral con calidad y calidez, así como con su participación en la toma de decisiones que las afectan.</t>
  </si>
  <si>
    <t>6.2 Fortalecimiento de Capacidades para el abordaje de la menstruación con enfoque de derechos, género y diferencial</t>
  </si>
  <si>
    <t xml:space="preserve">6.2.2 Estrategia intersectorial para el cuidado menstrual </t>
  </si>
  <si>
    <t>Porcentaje de  implementación de la  ESTRATEGIA INTERSECTORIAL PARA EL CUIDADO MENSTRUAL</t>
  </si>
  <si>
    <t>(Número de acciones cumplidas del plan de trabajo de la ESTRATEGIA INTERSECTORIAL PARA EL CUIDADO MENSTRUAL/Número de acciones programadas en el plan de trabajo de la ESTRATEGIA INTERSECTORIAL PARA EL CUIDADO MENSTRUAL)*100</t>
  </si>
  <si>
    <t>Asegurar el acceso universal a la salud sexual y reproductiva y los derechos reproductivos según lo acordado de conformidad con el Programa de Acción de la Conferencia Internacional sobre la Población y el Desarrollo, la Plataforma de Acción de Beijing y los documentos finales de sus conferencias de examen</t>
  </si>
  <si>
    <t>Proyecto de Inversión 7671</t>
  </si>
  <si>
    <t>Dirección de Enfoque Diferencial</t>
  </si>
  <si>
    <r>
      <t xml:space="preserve">DERECHOS HUMANOS: </t>
    </r>
    <r>
      <rPr>
        <sz val="10"/>
        <color theme="1"/>
        <rFont val="Arial"/>
        <family val="2"/>
      </rPr>
      <t>A través de estas acciones afirmativas se busca avanzar en la dignificación de la vivencia menstrual para todas las personas a partir del reconocimiento de ser un hecho biológico que atraviesa la vida de las personas e incide en la calidad de vida y las posibilidades de ejercer otros derechos asociados por parte de las mujeres que habitan la ciudad. El Cuidado Menstrual hace parte del derecho a la salud plena de las mujeres.</t>
    </r>
    <r>
      <rPr>
        <b/>
        <sz val="10"/>
        <color theme="1"/>
        <rFont val="Arial"/>
        <family val="2"/>
      </rPr>
      <t xml:space="preserve">
GÉNERO:</t>
    </r>
    <r>
      <rPr>
        <sz val="10"/>
        <color theme="1"/>
        <rFont val="Arial"/>
        <family val="2"/>
      </rPr>
      <t xml:space="preserve"> Estas acciones afirmativas se implementan con personas con experiencias menstruales que habitan la calle en respuesta a la Sentencia T-398 de 2019 y la Resolución 883 de 2023. Esta acción busca incidir en el conocimiento del ciclo menstrual y de esa forma avanzar hacia la eliminación de tabúes menstruales, visibilización de temas asociados a la vivencia de ser mujer y además habitar la calle, tener útero y por tal razón, vivir cambios físicos y psicológicos asociados al ciclo menstrual. En esta acción se entregan elementos de Cuidado Menstrual con el fin de incidir en menguar la pobreza menstrual de las personas que habitan la calle.  </t>
    </r>
    <r>
      <rPr>
        <b/>
        <sz val="10"/>
        <color theme="1"/>
        <rFont val="Arial"/>
        <family val="2"/>
      </rPr>
      <t xml:space="preserve">
DIFERENCIAL: </t>
    </r>
    <r>
      <rPr>
        <sz val="10"/>
        <color theme="1"/>
        <rFont val="Arial"/>
        <family val="2"/>
      </rPr>
      <t>Se hace énfasis en la población que habita la calle y que tiene experiencias menstruales, ya que son excluidas de diferentes escenarios y muchas veces se encuentran antes barreras económicas y de acceso para la gestión de menstruación con dignidad. Se realiza la entrega de elementos que inciden en su autocuidado y se brinda información a través del abordaje respetuoso, para aportar a su autoconocimiento, lo que permite que tengan una mirada y una aceptación diferente de su cuerpo.</t>
    </r>
  </si>
  <si>
    <t>Proyecto: 7671-Implementación de acciones afirmativas dirigidas a las mujeres con enfoque diferencial y de género en Bogotá.
Fondo: 1-100-F001
VA-Recursos distrito
Compromisos ($44 millones)
La ejecución financiera del primer trimestre corresponden a los compromisos adquiridos entre los meses de febrero y marzo de 2024, relacionados con el valor del contrato de la persona que apoya directamente la estrategia de Cuidado Menstrual y de dos contratistas que apoyan transversalmente las estrategias de la Dirección de Enfoque Diferencial. En este sentido, el valor del contrato No.665 se relaciona completo y se prorratea el valor de 2 obligaciones de los contratos 527 y 529. Los compromisos se asocian a la meta No. 2 del proyecto de inversión.</t>
  </si>
  <si>
    <t>7. Promover una educación no sexista que contribuya a la transformación de prácticas culturales que producen discriminación, desigualdad y subordinación hacia las mujeres, a la vez que aporte al desarrollo y fortalecimiento de sus capacidades, saberes y participación en la investigación y producción de conocimiento, comprometiendo a las y los actores de la comunidad educativa.</t>
  </si>
  <si>
    <t xml:space="preserve">7.1  Aumentar el número de mujeres que acceden y permanecen en todos los niveles y ámbitos del sistema educativo, favoreciendo la promoción de sus derechos </t>
  </si>
  <si>
    <t xml:space="preserve">7.1.3 Estrategia de desarrollo y fortalecimiento de capacidades psicoemocionales </t>
  </si>
  <si>
    <t>Porcentance de implementación de la estregia  Respiro para el desarrollo y fortalecimiento de capacidades psicoemocionales</t>
  </si>
  <si>
    <t>(Número  de  encuentros Respiro  para el desarrollo y fortalecimiento de capacidades psicoemocionales realizados/Número de encuentros Respiro  para el desarrollo y fortalecimiento de capacidades psicoemocionales programados)*100</t>
  </si>
  <si>
    <t xml:space="preserve">Dirección de Enfoque Diferencial </t>
  </si>
  <si>
    <t>Se desarrollaron 4  espacios respiro  con la participación de 71 mujeres en sus diferencias y diversidades. 11 mujeres en actividades sexuales pagadas  en la localidad de Barrios Unidos, 60 mujeres Adultas y mayores en las localidades de Kennedy y Barrios unidos.
Encuentros colectivos que promueven el bienestar emocional y la resiliencia, fortaleciendo:
1. Conciencia sobre si mismas y el ahora
2. La resignificación de la experiencia y trayectoria de vida
3. La autonomía, la autoestima y la autoconfianza
4. La identificación de recursos propios y redes de apoyo
Estos espacios plantean metodologías diferenciales que reconocen saberes y prácticas culturales como la danza, el trenzado, la música, y otras actividades significativas para los diferentes grupos de mujeres como la aromaterapia, la narrativa, las plantas, entre otras promoviendo formas alternativas de autocuidado y bienestar emocional libre de estereotipos de género.</t>
  </si>
  <si>
    <r>
      <t>Género</t>
    </r>
    <r>
      <rPr>
        <sz val="10"/>
        <color theme="1"/>
        <rFont val="Arial"/>
        <family val="2"/>
      </rPr>
      <t xml:space="preserve">: Los espacios respiro promueven espacios de autocuidado libres de estereotipos de género, reconociendo las voces, necesidades e intereses de las mujeres participantes, empoderándolas frente al derecho a la salud plena, incluido el bienestar emocional. </t>
    </r>
    <r>
      <rPr>
        <b/>
        <sz val="10"/>
        <color theme="1"/>
        <rFont val="Arial"/>
        <family val="2"/>
      </rPr>
      <t xml:space="preserve">
Diferencial:</t>
    </r>
    <r>
      <rPr>
        <sz val="10"/>
        <color theme="1"/>
        <rFont val="Arial"/>
        <family val="2"/>
      </rPr>
      <t xml:space="preserve"> Cada espacio respiro prioriza la participación de las mujeres en sus diferencias y diversidad que producto de dinámicas sociales y culturales viven exclusión y discriminación. Las metodologías propuestas reconocen las particularidades y necesidades de los diferentes grupos de mujeres frente al cuidado y atención de su bienestar emocional y  sus capacidades de afrontamiento por esta razón plantean acciones que respondan a sus intereses, prácticas, creencias, cosmovisiones y se realizan en horarios y lugares que sean accesibles para ellas.</t>
    </r>
    <r>
      <rPr>
        <b/>
        <sz val="10"/>
        <color theme="1"/>
        <rFont val="Arial"/>
        <family val="2"/>
      </rPr>
      <t xml:space="preserve">
Derechos Humanos:</t>
    </r>
    <r>
      <rPr>
        <sz val="10"/>
        <color theme="1"/>
        <rFont val="Arial"/>
        <family val="2"/>
      </rPr>
      <t xml:space="preserve"> Los espacios respiro promueven en cada una de las actividades propuestas la dignidad humana, el reconocimiento de los derechos de las mujeres, en especial el derecho a la salud plena y a una vida libre de violencias.</t>
    </r>
  </si>
  <si>
    <t>Proyecto: 7671-Implementación de acciones afirmativas dirigidas a las mujeres con enfoque diferencial y de género en Bogotá.
Fondo: 1-100-F001
VA-Recursos distrito
Para el cumplimiento de este producto, para el trimestre se tiene encuentra los siguientes compromisos: CONT664 (1/4 parte del valor del contrato), CONT526(3/4 del valor del contrato) CONT464 (valor total del contrato). Las metas asociadas corresponden a la 1, 2, 4 y 7.</t>
  </si>
  <si>
    <t xml:space="preserve">7.1.6  Servicio de formación en los derechos de las mujeres para el desarrollo de capacidades a través del uso de Herramientas TIC. </t>
  </si>
  <si>
    <t>Numero de mujeres formadas en sus derechos para el desarrollo de capacidades a través del uso de herramientas TIC</t>
  </si>
  <si>
    <t>Sumatoria de mujeres formadas en sus derechos para el desarrollo de capacidades a través del uso de herrramientas TIC</t>
  </si>
  <si>
    <t xml:space="preserve">Género  </t>
  </si>
  <si>
    <t>Para la vigencia 2024 se programo la formación de 3.100 mujeres en desarrollo de capacidades en habilidades digitales. Durante el trimestre del reporte se cuenta con un total de 1.463 mujeres formadas.
Las mujeres formadas has participado de los siguientes cursos de manera virtual y presencial en le marco de los Centros de Inclusión Digital:
a. Descubriendo Office: 231  
b. Manejo básico de las herramientas office: Excel : 10 
c. Manejo Intermedio de las herramientas office: Excel : 20 
d. Creacion de contenidos en redes sociales: 40 
e. Habilidades Digitales para la autonomía de las Mujeres: 609  
f. Habilidades socio-emocionales : 249 
g. Informática: Microsoft Word, Excel e Internet : 188 
h. Prevención de las violencias digitales hacia las mujeres: 116 
Las mujeres que participan en los distintos cursos ofertados por la estrategia de Centros de Inclusión Digital, han manifestado que usarán los conocimientos adquiridos tanto en su vida cotidiana como en las labores que realizan en su comunidad, haciendo sus actividades más fáciles
Los documentos se pueden consultar en el siguiente vínculo:
Link: https://secretariadistritald.sharepoint.com/:f:/s/DGC-CentrosdeInclusinDigital/ElxnYTWneOhFjMbFF8H2iUEBo6nWZN0vbo44t_MNak4eRg?e=RdUDfW</t>
  </si>
  <si>
    <t>Género:
Los procesos de formación adelantados en los Centros de Inclusión Digital se construyen metodológica y pedagógicamente desde los enfoques de género y diferencial contemplados por la Política Pública de Mujeres y Equidad de Género del D.C.
Desde los procesos de formación, las temáticas y metodologías de los cursos son homogéneas a todas las mujeres, pero las apuestas pedagógicas se profundizan y ajustan acorde con las particularidades de las diferencias y diversidades de las mujeres.
No obstante para la vigencia 2024, se contempla incluir didácticas y material pedagógico que responda a las particularidades de las mujeres en sus diferencias y diversidades,
Territorial:
Los cursos son ofertados en todas las localidades de la ciudad, urbano - rurales. Se contemplan las características de acceso, necesidades de formación de las mujeres y demanda de cursos teniendo en cuenta este enfoque.</t>
  </si>
  <si>
    <t>Los recursos de inversión corresponden a: contratar veinticuatro facilitadoras, y cinco profesionales de apoyo transversal a los procesos de planeación, construcción de contenidos, apoyo administrativo y logístico, diseño metodológico y pedagógico, manejo de la plataforma Moodle, asimismo, los licenciamientos para el desarrollo de los cursos, equipos tecnológicos, servicios de internet y comunicaciones, estos asociados al Proyecto 7673 "Desarrollo de capacidades para aumentar la autonomía y empoderamiento de las mujeres en toda su diversidad en Bogotá" meta: 1 "Formar 26100 mujeres en sus derechos a través de procesos de desarrollo de capacidades en el uso TIC"</t>
  </si>
  <si>
    <t>Se recibe a conformidad
En el enfoque de género adicionalmente, se invita a profundizar si implementación del producto contribuye a eliminar alguna forma de exclusión, violencia o discriminación hacia las mujeres, si materializa alguna acción afirmativa en favor de las mujeres o si contribuye a eliminar barreras de acceso para las mujeres a la oferta institucional.</t>
  </si>
  <si>
    <t>Género
Diferencial
Territorial</t>
  </si>
  <si>
    <t>10. Contribuir a la transformación de los imaginarios, prejuicios, estereotipos y prácticas sociales que generan y reproducen los diferentes tipos de discriminación contra las mujeres en sus diferencias y diversidad.</t>
  </si>
  <si>
    <t>10.1 Aumento de capacidades en el sector público, privado, y la ciudadanía, para la identificación y desnaturalización de los diferentes tipos de discriminación contra las mujeres generados y reproducidos por imaginarios, prejuicios, estereotipos y prácticas sociales.</t>
  </si>
  <si>
    <t>10.1.6  Operación del Modelo de atención de las Casas de Igualdad de Oportunidades para las Mujeres en las 20 localidades</t>
  </si>
  <si>
    <t xml:space="preserve">Número de localidades con el modelo de atención de las Casas de Igualdad de Oportunidades para las Mujeres implementado </t>
  </si>
  <si>
    <t xml:space="preserve">Sumatoria localidades con el Modelo de Atención de  las casas de igualdad de oportunidades  para las mujeres operando.   </t>
  </si>
  <si>
    <t>5.1 Poner fin a todas las formas de discriminación contra todas las mujeres y las niñas en todo el mundo
5.2 Eliminar todas las formas de violencia contra todas las mujeres y las niñas en los ámbitos público y privado, incluidas la trata y la explotación sexual y otros tipos de explotación
5.6.c Aprobar y fortalecer políticas acertadas y leyes aplicables para promover la igualdad de género y el empoderamiento de todas las mujeres y las niñas a todos los niveles</t>
  </si>
  <si>
    <t>Recursos propios</t>
  </si>
  <si>
    <t>Durante el trimestre se continúo garantizando la operación del modelo de atención de CIOM en las 20 localidades, que contempló diferentes acciones encaminadas a territorializar la PPMYEG y de esta manera avanzar hacia la garantía, reconocimiento, apropiación y restitución de los derechos de las mujeres, con la implementación de los siguientes componentes del modelo.
Desde el componente de empoderamiento de las mujeres en el ejercicio de sus derechos, se garantizó la orientación y acompañamiento psicosocial, así como, la realización virtual y presencial de  los procesos colectivos de: procesos de información, difusión, sensibilización,  encuentros de conversación psicosocial, que permiten avanzar en el reconocimiento y apropiación de los derechos de las mujeres, generando reflexiones en torno a los estereotipos de género que marcan la vida y decisiones, mostrando que es posible vivir una vida libre de violencias. Logrando vincular a 7689 mujeres durante trimestre. También se continuó con la implementación de los talleres de la Estrategia Tejiendo Mundos de Igualdad con Niñas y Niños, que ha logrado vincular durante el trimestre a 3416 NNA, a través del cuento; el juego; el tejido y otras expresiones artísticas y literarias, contribuyendo a la transformación de imaginarios, la construcción de nuevos liderazgos, la resolución de conflictos, el pensamiento crítico, la participación y el desarrollo autónomo de su cuerpo, Se resalta la conmemoración del 8M Día internacional de los Derechos de las Mujeres. Igualmente, volvió a retomar con la franja virtual los jueves, principalmente,  la "Hora del Cuento" siendo este un espacio que se consolidó desde el estallido social, para a través del cuento generar un espacio de reflexión por una vida libre de violencias .
Igualmente, se continuó con  la estrategia territorial "Mujer, Contigo en tu Barrio" y "Mujer, Contigo en tu Vereda", facilitando de esta manera el acceso a la oferta de la CIOM en las UPZ y UPR priorizadas, destacando la contratación de una persona de apoyo y movilización local para las localidades con mayores índices de violencia contra las mujeres, que reforzaron la planeación de las jornadas y su difusión en el territorio para tener una mayor incidencia en el mismo, igualmente de  manera complementaria, se está articulando esta estrategia con la  Estrategia de Prevención de Violencia contra las Mujeres  de la Entidad en 9 localidades priorizadas con mayores índice de violencia intrafamiliar, violencia sexual y riesgo de feminicidio  ( Bosa, Kennedy, Engativá, Suba, Usme,  Ciudad Bolívar, San Cristóbal, Los Mártires y RUU), brindándole a las mujeres procesos de  la difusión de la ruta única de atención,  atención psico-jurídica, creación de redes de apoyo con la  movilización social de las  organizaciones de mujeres identificadas en estos territorios, con el fin de avanzar en la eliminación de todas las violencias contra las mujeres. Así las cosas, durante el período se logró realizar 124 jornadas, incluyendo en la ruralidad. 
Por otro lado, y desde el componente de prevención y atención de violencias contra las mujeres, se continuó con los servicios de: orientación y asesoría socio jurídica, en el marco de la implementación de la Estrategia Justicia de Género de la entidad, que ha permitido que las mujeres cuenten las herramientas para acceder a la administración de justicia de una manera informada, en pro de la garantía de sus derechos. 
También se continuó con la implementación del proceso del fortalecimiento a grupos, redes y organizaciones de mujeres, el modelo de asistencia técnica para las organizaciones, iniciando con su caracterización e identificación de las necesidades a mejorar, a fin de dotarlas de herramientas para mejorar la incidencia de estas organizaciones en los territorios, en pro de los derechos de las mujeres. Así las cosas, durante el periodo se brinda asistencia técnica a 4 organizaciones, 2 de ellas, indígenas. Y se culminó con el proceso de fortalecimiento de las organizaciones beneficiarias del convenio con la IDPAC 1114 de 2022, que tuvo una prorroga hasta el 28 de marzo del presente año, mediante el cual contribuir al fortalecimiento de las organizaciones de mujeres, entre ellas: 4 organizaciones indígenas y  los 2 pueblos Rrom a través de la entrega de un incentivo. 
Desde el componente de Transversalización de los enfoques de la política pública en los planes, programas o proyectos de las Alcaldías Locales, así las cosas, durante el periodo,  se logró realizar mesa de seguimiento a los Proyectos Locales de Transversalización de  San Cristóbal. En lo transcurrido se ha logrado brindar asistencia técnica a los proyectos de inversión en ocho localidades transversalizadas a marzo: Usaquén, Santa fe, RUU, Bosa, Tunjuelito, Fontibón, Suba y Antonio Nariño.
Por otra parte, desde le componente de orientación y acercamiento a la oferta institucional, se destaca, la contratación de la profesional social para cada una de las 20 localidades, a fin, de cualificar la primera atención de la entidad con las mujeres, así como, la orientación sobre las rutas de atención en respuesta de cada una de sus necesidades, en le marco del seguimiento a cada caso. 
Desde el componente de la implementación del plan de igualdad, se destaca, las acciones para la promoción de los espacios de uso del tiempo libre y promoción de la actividad física, en el marco de los derechos a la salud y a una cultura libre de sexismo. Se destaca, la Estrategia de Actividad Física, recreación y aprovechamiento del tiempo libre siendo este  un conjunto de acciones que se crean e implementan sistematizadamente para brindar bienestar y avanzar en el reconocimiento y fortalecimiento de los derechos de las mujeres a través de ejercicios y actividades físicas para el uso del tiempo libre, el encuentro consigo misma, el disfrute de la vida cultural, artística, recreativa, deportiva y patrimonial de las mujeres en sus diferencias y diversidades; y la reflexión sobre el derecho a la salud plena, el autocuidado y el reconocimiento del cuerpo como primer territorio de derechos y expresión de autonomía.
Por último, se continuó con la implementación de la CIOM RURAL Itinerante a todas las localidades con ruralidad en Bogotá además de SUMAPAZ que también cuenta con un equipo específico, siendo esta una acción afirmativa que parte de reconocimiento las diferencias,  diversidades y de las necesidades específicas de las mujeres rurales y campesinas de Bogotá al eliminar la barrera de acceso a la oferta institucional. Se resalta las actividad de conmemoración de las localidades con ruralidad en el marco del 8M que estuvo enfocada en un Trueque.</t>
  </si>
  <si>
    <r>
      <t>DERECHOS HUMANOS:</t>
    </r>
    <r>
      <rPr>
        <sz val="10"/>
        <color rgb="FF000000"/>
        <rFont val="Arial"/>
        <family val="2"/>
      </rPr>
      <t xml:space="preserve"> El modelo de atención de las CIOM, reconoce y trabaja sobre la base del empoderamiento de las mujeres como sujetas de derechos, promoviendo su reconocimiento y ejercicio pleno de su ciudadanía, rompiendo los ciclos de violencia que le impide el goce efectivo de sus derechos. </t>
    </r>
    <r>
      <rPr>
        <b/>
        <sz val="10"/>
        <color rgb="FF000000"/>
        <rFont val="Arial"/>
        <family val="2"/>
      </rPr>
      <t xml:space="preserve">
GÉNERO: </t>
    </r>
    <r>
      <rPr>
        <sz val="10"/>
        <color rgb="FF000000"/>
        <rFont val="Arial"/>
        <family val="2"/>
      </rPr>
      <t xml:space="preserve">El modelo de atención de las CIOM,trabajar por el reconocimiento y transformación de las relaciones de poder y deconstrucción de los estereotipos de género que profundizan la discriminación y desigualdad de género. Por otro lado, la Estrategia Tejiendo Mundos de Igualdad para NNA, permite desde una perspectiva diferencial y de derechos, promover la reflexión y reconocimiento to sobre los derechos de las mujeres y así como la deconstrucción de estereotipos de género, mostrando otros modelos posibles de ser niñas y adolescentes empoderadas y libres violencias de género. 
DIFERENCIAL: El modelo de atención CIOM, reconoce las necesidades diferenciadas que tienen las mujeres en nuestras diversidades y especificidades, por ello, las  CIOM hacen presencial en las 20 localidades a fin de dar respuesta a los contextos territoriales y poblacionales, encaminadas a transformar las condiciones de discriminación, desigualdad y subordinación. Además como acción afirmativa, se está implementando la CIOM Rural Itinerante, para eliminar las barreras de acceso y discriminaciones histórica de las mujeres rurales y campesinas. Por otro lado, el proceso de fortalecimiento desde la identificación y caracterización de las organizaciones, con especial foco a las organizaciones étnicas, para establecer un plan de trabajo acorde a sus necesidades y diferencias. 
TERRITORIAL: El modelo de atención CIOM opera en las 20 localidades, desde el reconocimiento de las diferencias y diversidades, así como de las necesidades de cada una de las localidades. reconociendo las especificidades de lo urbano y lo rural. Por ello, se destaca la CIOM de Sumapaz y la CIOM Rural Itinerante para todas las localidades con ruralidad. </t>
    </r>
  </si>
  <si>
    <t xml:space="preserve">Durante el primer trimestre del 2024 para el cumplimiento de este producto se ejecutó el presupuesto relacionado correspondiente a: 
Contratos y adiciones de arrendamiento de los inmuebles en los que operan las CIOMs
Suscripción de 100 contratos de servicios profesionales y de apoyo a la gestión destinados a las distintas estrategias del proyecto 7675
Adiciones de los contratos de vigilancia y seguridad privada, aseo y cafetería, comunicaciones convergentes  y transporte. 
</t>
  </si>
  <si>
    <t>Se recomienda escribir completo el nombre de la localidad RUU.</t>
  </si>
  <si>
    <t>10.1.15 Estrategia de comunicaciones con enfoque de género y de derechos, para la transformación cultural y el cambio social.</t>
  </si>
  <si>
    <t xml:space="preserve">Porcentaje de avance en la implementación de la  estrategia de comunicaciones con enfoque de género y de derechos, para la transformación cultural y el cambio social </t>
  </si>
  <si>
    <t>Ponderacióvigencia *(Número de fases de la  estrategia de comunicaciones con enfoque de género y de derechos, para la transformación cultural y el cambio social implementadas / numero de fases programadas de la estrategia  de comunicaciones con enfoque de género y de derechos, para la transformación cultural y el cambio social)*100</t>
  </si>
  <si>
    <t>Asesora Comunicaciones</t>
  </si>
  <si>
    <t xml:space="preserve">Angela Maria Canizalez Herrera </t>
  </si>
  <si>
    <t>acanizalez@sdmujer.gov.co</t>
  </si>
  <si>
    <t>En el primer trimestre de 2024 se realizaron contenidos de carácter periodístico para publicar en la página web institucional, y de cara a la ciudadanía para difundir los programas y proyectos de la Secretaría Distrital de la Mujer. Los temas abordados en este lapso de tiempo fueron: la prevención y atención en casos de violencia de género, la conmemoración del Día Internacional de los derechos de las mujeres, que se lleva a cabo cada 8 de marzo, la inauguración de la Manzana del Cuidado número 22 de Bogotá, que es la primera en la administración del Alcalde Carlos Fernando Galán Pachón y la participación de la entidad en el Festival Estéreo Picnic para la promoción de sus servicios y para la orientación de casos de violencia basada en género en el espacio del festival y enfoque diferencial. 
Así mismo, promoción de las Casas de Igualdad de Oportunidades y visitas internacionales al Sistema de Cuidado.</t>
  </si>
  <si>
    <t xml:space="preserve">Durante el primer trimestre del año se inician la estrategia de comunicación para que permite generara comunicación para los diferentes enfoques de generó y diferencial y dentro de esto destacamos loa siguientes notas derivadas de dichas estrategias así:
https://bogota.gov.co/mi-ciudad/mujer/eres-una-mujer-refugiada-o-migrante-en-bogota-y-necesitas-ayuda 
https://bogota.gov.co/mi-ciudad/seguridad/fep-contara-con-espacio-para-prevenir-violencias-contra-mujeres 
https://www.elespectador.com/bogota/secretaria-de-la-mujer-estara-presente-en-el-festival-estereo-picnic-donde-encontrarlas/ 
https://www.elespectador.com/bogota/secretaria-de-la-mujer-estara-presente-en-el-festival-estereo-picnic-donde-encontrarlas/ 
https://www.eltiempo.com/cultura/musica-y-libros/denuncias-de-acoso-durante-el-festival-estereo-picnic-3327624  
https://bogota.gov.co/mi-ciudad/integracion-social/celebremos-la-diversidad-en-el-dia-de-la-visibilidad-trans-en-bogota 
https://bogota.gov.co/mi-ciudad/mujer/mujeres-rurales-y-campesinas-en-bogota-prioridad-para-el-distrito 
Empoderamiento femenino: Bogotá líder en la promoción de la dignidad menstrual 
</t>
  </si>
  <si>
    <t>Se realizó la contratación de persona natural que realizará el apoyo y el acompañamiento a todas las estrategias comunicacionales que permitirán el cumplimiento de los objetivos establecidos en la política pública para la Estrategia de comunicaciones con enfoque de género y de derechos, para la transformación cultural y el cambio social.
Los recursos ejecutados corresponden al proyecto de inversión 7739, meta 1 "Producir 4 Estrategias De Comunicaciones Con Enfoque De Género Y De Derechos,
Para La Transformación Cultural Y El Cambio Social"</t>
  </si>
  <si>
    <t>Se recomienda identificar las fases que componen la estrategia esta vigencia.  Asimismo, es necesario mantener los títulos de los enfoques de género y diferencial  vinculados al producto y desarrollar un reporte independiente para cada uno, visibilizando la planeación o perspectiva desde la que se construye e implementa la fase de la estrategia  ademas de lo que allí ya esta registrado.
Esto teniendo en cuenta que cada uno de los enfoques responde a aspectos específicos y particulares que permiten dar un análisis sobre el impacto que se tiene sobre la vida de las mujeres, por ejemplo, en el enfoque de género sería importante ver cómo desde la estrategia de comunicaciones se  contribuye a eliminar alguna forma de exclusión, violencia o discriminación hacia las mujeres, o si contribuye a eliminar barreras de acceso para las mujeres a la oferta institucional . En el enfoque diferencial señalar cómo se tienen en cuenta variables diferenciales  en temas relacionados a pertenencia étnica, discapacidad, población LGTBI, edad, etc.,</t>
  </si>
  <si>
    <t>10.1.16 Contenido informativo dirigido a ciudadanos y ciudadanas sobre los derechos de las mujeres y oferta de servicios para su garantía en Bogotá</t>
  </si>
  <si>
    <t>Número de personas alcanzadas a través  del contenido informativo dirigido a ciudadanos y ciudadanas sobre los derechos de las mujeres y oferta de servicios para su garantía en Bogotá</t>
  </si>
  <si>
    <t>Sumatoria de personas alcanzadas a través  del contenido informativo dirigido a ciudadanos y ciudadanas sobre los derechos de las mujeres y oferta de servicios para su garantía en Bogotá</t>
  </si>
  <si>
    <t>AL mes de marzo se tiene un acumulado de 1,342,829. Para este periodo se ajustan los valores de redes sociales luego de la revisión detallada de los indicadores de visitas por cada una de las herramientas de difusión utilizadas para el cumplimiento de la Estrategia de comunicaciones de la SDMujer, por lo que al realizarse a través de medios de difusión masiva se realiza alcance a un mayor número de personas en los distintos canales.</t>
  </si>
  <si>
    <t>Se realizó la contratación de personal natural que apoyará las actividades que permitirán tener un mayo alcance a la ciudadanía de acuerdo a las estrategias  que de desarrollarán durante la vigencia y que permitan dar a conocer los diferentes servicios de la Secretaría para enfoque de género y diferencial.
Los recursos ejecutados corresponden al proyecto de inversión 7739, meta 2 "Difundir A 80000000 Ciudadanos Y Ciudadanas Información Sobre Los Derechos  de Las Mujeres Y Oferta De Servicios Para Su Garantía En Bogotá, A Través Del Desarrollo De Campañas, Formatos De Comunicación Y Materiales De Divulgación Edu Pedagógica."</t>
  </si>
  <si>
    <t>Se recomienda incluir la aclaración de " es posible que se haga doble conteo de personas debido a la difusión de contenido a través de distintos medios y formatos" Esto teniendo en cuenta la formula del indicador.
Se invita a revisar solicitud de ajuste, por la inconsistencia del reporte, el indicador expone conteo de personas, pero el reporte por lo que se interpreta está registrado en accesos o visitas al contenido informativo, es otra unidad de medida. Por eso el dato de personas no es real o está duplicado o triplicado..
Asimismo, es necesario mantener los títulos de los enfoques de género y diferencial vinculados al producto y desarrollar un reporte independiente para cada uno, además de lo que allí ya está registrado.
Esto teniendo en cuenta que cada uno de los enfoques responde a aspectos específicos y particulares que permiten dar un análisis sobre el impacto que se tiene sobre la vida de las mujeres, por ejemplo, en el enfoque de género sería importante ver cómo desde los contenidos informativos se  contribuye a eliminar alguna forma de exclusión, violencia o discriminación hacia las mujeres, o si contribuye a eliminar barreras de acceso para las mujeres a la oferta institucional . En el enfoque diferencial señalar cómo se tienen en cuenta variables diferenciales  en temas relacionados a pertenencia étnica, discapacidad, población LGTBI, edad, etc.,</t>
  </si>
  <si>
    <t>10.1.17 Estrategias de transformación de imaginarios y representaciones y estereotipos de discriminación con enfoque diferencial y de género</t>
  </si>
  <si>
    <t xml:space="preserve">Porcentaje de avance de la  implementación de las estrategias de transformación de imaginarios y representaciones y estereotipos de discriminación con enfoque diferencial y de género en los 15 sectores del distrito.
</t>
  </si>
  <si>
    <t>(Ponderación vigencia* (Número de acciones de la estrategia de transformación de imaginarios, representaciones y estereotipos de discriminación con enfoque diferencial y de género implementadas / Numero total de acciones de transformación cultural que permitan disminuir los imaginarios estereotipos y representación de las mujeres en sus diferencias y diversidad programadas en los 15 sectores de la Administración distrital) *100</t>
  </si>
  <si>
    <t>Reducción de las desigualdades</t>
  </si>
  <si>
    <t xml:space="preserve">Marcia Yazmin Castro Ramirez </t>
  </si>
  <si>
    <t>mycastro@sdmujer.gov.co</t>
  </si>
  <si>
    <t>Durante el primer trimestre se llegó a seis (6) sectores de la Administración Distrital (Ambiente, Hacienda, Gobierno, Planeación, Hábitat y Salud) con actividades que contribuyen a la transformación de los imaginarios, prejuicios, estereotipos y prácticas sociales que generan y reproducen los diferentes tipos de discriminación contra las mujeres en sus diferencias y diversidad, así:
- Se realizaron 5 jornadas de sensibilización con algunos sectores de la Administración Distrital (Ambiente, Hacienda, Gobierno, Planeación y Hábitat), sobre incorporación de los enfoques de género y diferencial en los instrumentos de planeación. Con estas jornadas se busca que los sectores incluyan en las metas del Plan de Desarrollo Distrital y en sus proyectos de inversión acciones afirmativas con enfoque diferencial dirigidas a las mujeres en sus diferencias y diversidad, que contribuyan a la garantía de sus derechos y la superación de las discriminaciones que las afectan. En estas sensibilizaciones se abordan conceptos claves como los estereotipos de género y los sistemas de discriminación que impiden el reconocimiento y garantía de derechos de las mujeres en sus diferencias y diversidad.
- Se realizó un taller sobre atención diferencial a mujeres en sus diferencias y diversidad con personal de la Secretaría Distrital de Planeación.
- Se realizó un taller sobre cuidado menstrual con personal del Instituto Distrital de Protección y Bienestar Animal – IDPYBA, el cual hace parte del sector Ambiente. 
- Se realizó una jornada de capacitación con la Secretaría de Hacienda sobre enfoque diferencial en el marco de la Política Pública de Mujeres y Equidad de Género, discriminación hacía las mujeres en sus diferencias y diversidad y acciones afirmativas. 
- Se realizó una jornada de información a servidores, servidoras y contratistas de la Subred Integrada de Servicios de Salud de Centro Oriente, donde se abordaron nociones básicas del enfoque diferencial para el reconocimiento de las mujeres en sus diferencias y diversidad y se socializaron dos estrategias de la Dirección de Enfoque Diferencial de la SDMujer: Estrategia de Generación de Capacidades Psicoemocionales y Estrategia de Empoderamiento a Niñas, Adolescentes y Jóvenes.
- Se realizó una jornada de información con servidoras y servidores de la sede administrativa del Instituto Distrital de Protección y Bienestar Animal – IDPYBA, que hace parte del sector Ambiente, sobre la Política Pública de Mujeres y Equidad de Género, el enfoque de género y el enfoque diferencial y los derechos de las mujeres en el marco de la fecha conmemorativa del 8 de Marzo.</t>
  </si>
  <si>
    <t xml:space="preserve">Género: Con las actividades implementadas se contribuye a la comprensión e incorporación del enfoque de género en los instrumentos de planeación de las entidades, así como al diseño de acciones institucionales que contribuyan al logro de la igualdad de género y la garantía de derechos de las mujeres en sus diferencias y diversidad. 
Diferencial: Con las actividades implementadas se contribuye a hacer visibles las distintas formas de discriminación que afectan a las mujeres en sus diferencias y diversidad, las cuales son el resultado de imaginarios y estereotipos que se reproducen culturalmente y que deben transformarse. Así mismo, se visibiliza la diversidad que constituye a las mujeres que habitan el territorio urbano y rural de Bogotá DC y la necesidad de implementar acciones afirmativas desde los distintos sectores de la Administración Distrital para la garantía de sus derechos humanos y la eliminación de todas las formas de discriminación, desigualdad y violencia que las afectan. También se contribuye a visibilizar las barreras que impiden el acceso a los bienes y servicios de las entidades a las mujeres en sus diferencias y diversidad, entre ellas, las mujeres con discapacidad, mujeres que hacen parte de los grupos étnicos, mujeres con orientaciones sexuales e identidades de género diversas, mujeres mayores, entre otras. </t>
  </si>
  <si>
    <t>No se reporta ejecución financiera dado que los recursos se toman del contrato de logística para la vigencia 2024.</t>
  </si>
  <si>
    <t>11. Contribuir a la igualdad de oportunidades para las mujeres a través de la implementación de un Sistema Distrital de Cuidado que asegure el acceso al cuidado con el fin de reconocer, redistribuir y reducir el tiempo de trabajo no remunerado de las mujeres.</t>
  </si>
  <si>
    <t>11.1.Acceso de las mujeres a un sistema de cuidado con el fin de reconocer, redistribuir y reducir su tiempo de trabajo no remunerado.</t>
  </si>
  <si>
    <t>5.4  Reconocer y valorar los cuidados y el trabajo doméstico no remunerados mediante servicios públicos, infraestructuras y políticas de protección social, y promoviendo la responsabilidad compartida en el hogar y la familia, según proceda en cada país</t>
  </si>
  <si>
    <t xml:space="preserve">11.1.2 Documento de lineamientos para la formulación de las bases del Sistema Distrital de Cuidado. </t>
  </si>
  <si>
    <t xml:space="preserve">Porcentaje de avance en la elaboración del documento de lineamientos para las formulación de las bases del Sistema Distrital de Cuidado </t>
  </si>
  <si>
    <t>(Ponderación vigencia* (Número de fases elaboradas del documento de lineamientos para las formulación de las bases del Sistema Distrital de Cuidado /número de fases programadas del documento de lineamientos para las formulación de las bases del Sistema Distrital de Cuidado)) *100</t>
  </si>
  <si>
    <t>Dirección de Sistema de Cuidado</t>
  </si>
  <si>
    <t xml:space="preserve">Constanza Liliana Gomez Romero </t>
  </si>
  <si>
    <t>3169001 Ext.1006</t>
  </si>
  <si>
    <t>clgomez@sdmujer.gov.co</t>
  </si>
  <si>
    <t>Durante el primer trimestre se consolidan y actualizan los documentos previos que se tienen de lineamientos técnicos de operación de las manzanas del cuidado en atención a la apertura de las  dos nuevas manzanas del cuidado en apertura Ecoparque en marzo y Lago Timiza - Kennedy para el mes de abril. De igual forma, se logro la actualización de la base de datos de los diferentes enlaces de las entidades suscriptoras del Convenio 913 de 2021y se agrego a la información que se tiene de sistematización del SIDICU lo relacionado a la nueva manzana de Ecoparque-Ciudad Bolívar acatando los lineamientos técnicos establecidos.
La Dirección se encuentra avanzando en los procesos de contratación para tener completo el equipo asociado a la actividad 1 y de esta manera dar cumplimiento a las socializaciones de los lineamientos técnicos del Sistema Distrital de Cuidado con espacios e instancias de participación y ciudadanía en general.
El avance propuesto en la elaboración del documento de lineamientos para la formulación de las bases del Sistema Distrital de Cuidado, en la vigencia 2023 considera la consolidación de un documento de referencia que sea replicable e implementado en el territorio, reflejando la presentación del documento  y su respectiva socialización en espacios de discusión y difusión con organizaciones públicas y privadas, funcionarios y otros actores del territorio, en la cual se continuara la comunicación del lineamiento en construcción, acompañado de los ajustes requeridos, en concordancia con el acuerdo 893 del 2023 y el decreto reglamentario asociado. En este sentido, el avance se propone de manera acumulativa durante la vigencia 2024 hasta llegar al 100%; por lo tanto, el avance semestral se incrementará en el primer semestre para llegar a un 100%.</t>
  </si>
  <si>
    <t>GÉNERO: La estructuración del lineamiento y su respectiva documentación contribuye a eliminar alguna forma de exclusión o discriminación hacia las mujeres, al avanzar en la aplicabilidad de las bases del Sistema Distrital de Cuidado segregados por sexo para dar cuenta de la atención a las personas y visibilizar a quienes vivencian una sobrecarga en las labores de cuidado no remuneradas.; de ésta forma, se contribuye a la materialización de una acción afirmativa en favor de las mujeres y hombres sujetos del sistema de cuidado.
DIFERENCIAL: La implementación del producto  contribuye a la materialización de una acción afirmativa visibilizando los diferentes grupos poblacionales que han sufrido discriminación por su pertenencia étnica, edad, orientación sexual, identidad de género, discapacidad, entre otras categorías. En este sentido, la implementación del producto está respondiendo a las necesidades, problemáticas, intereses y demandas de las poblaciones, sectores o grupos a los que va dirigido.
TERRITORIAL:  El establecimiento de un lineamiento base del Sistema Distrital de Cuidado está orientado a corregir un tipo de segregación socio espacial, al realizar atención a personas de todos los ciclos vitales, lo que se expresa en la desagregación de las cifras.</t>
  </si>
  <si>
    <t xml:space="preserve">En el periodo de enero a marzo se comprometieron recursos por valor de 119 millones, para la contratación de prestación de servicios de profesionales para liderar buses del Cuidado y el Plan de Ordenamiento Territorial, apoyar transversalmente lo técnico, apoyar la planeación técnica territorial, asesorar jurídicamente, con 3 abogados llevar acabo la contratación de psp y bolsas, para liderar lo financiero y lo de planeación, para apoyar financieramente, para apoyar en todos los aspectos de la planeación, para articular lo transversal de la Dirección y lo intersectorial, para apoyar administrativamente y para apoyar la  interlocución y corresponsabilidad. </t>
  </si>
  <si>
    <t>Se recomienda revisar la redacción del último párrafo ya que señala vigencia 2023 no2024. En enfoque territorial se recomienda mencionar nuevamente las localidades</t>
  </si>
  <si>
    <t xml:space="preserve">11.1.3 Coordinación y articulación con entidades del nivel distrital para la implementación del Sistema Distrital de Cuidado. </t>
  </si>
  <si>
    <t xml:space="preserve">Porcentajes de entidades asistidas técnicamente para la implementación del Sistema Distrital de Cuidado. </t>
  </si>
  <si>
    <t>(Número de entidades asistidas técnicamante para la implemetación del Sistema Distrital de Cuidado/ Número de entidades integrantes del Sistema Distrital de Cuidado)*100</t>
  </si>
  <si>
    <t>En el primer trimestre se  articularon las entidades de la Administración distrital para avanzar en la implementación y seguimiento de Sistema Distrital de Cuidado, tanto a nivel distrital como territorial, en aras de garantizar la operación y sostenibilidad de todos los modelos de operación. En la actualidad, se están implementando 21 manzanas del cuidado con presencia en las 19 localidades urbanas y urbano-rurales de Bogotá, se inauguró la Manzana del Cuidado de Ciudad Bolívar (CDC Ecoparque) el 15 de marzo de 2024 y se tiene prevista la inauguración de la Manzana del Cuidado de Kennedy (CDC Lago Timiza) para el 04 de abril de 2024; el ciclo V de los buses del cuidado urbano y rural en 6 localidades que se extiende hasta el 30.04.24, 3 zonas urbanas y 3 zonas rurales; y dos proyectos/programas de asistencia domiciliaria en el D.C. liderados por las Secretarías de Integración Social y Mujer en articulación con PNUD. B. Implementación del Decreto Distrital 415 de 2023 y el Acuerdo 002 de 2023 “Por el cual se adopta el Reglamento Interno del Mecanismo de Gobernanza del Sistema Distrital de Cuidado”, así como de la Resolución 233 de 2018 y la Resolución 753 de 2020 “Por la cual se modifica la Resolución 233 del 08 de junio de 2018 “Por la cual se expiden lineamientos para el funcionamiento, operación, seguimiento e informes de las Instancias de Coordinación del Distrito Capital”.
En ese sentido, se realizó sesión ordinaria híbrida de la Comisión Intersectorial del Sistema Distrital de Cuidado (04.03.24), la No. 16 desde que se expidió el Decreto 237 de 2020 (derogado en la actualidad) y la 5ta desde que se expidió el Decreto 415 de 2023. En la segunda sesión del año se desarrolló esta agenda: 1. Verificación de quorum e instalación. 2. Presentación del Sistema Distrital de Cuidado. 3. Nuevas apuestas: • Apuesta de transformación Cultural. • Nuevos servicios. 4. Aprobación del plan anual de trabajo de la Comisión Intersectorial del Sistema Distrital de Cuidado (artículo 5 del Decreto Distrital 415/ 2023): • Inauguración manzanas CDC Ecoparque – Ciudad Bolívar y CDC Lago Timiza – Kennedy. • Definir las Manzanas del Cuidado a inaugurar en 2024 y sus respectivas entidades ancla. Se tienen proyectadas y presupuestadas en el proyecto de inversión 2024: 1) Centro El Camino – Engativá. 2) CDC Molinos II – Rafael Uribe Uribe. 5. Resultados de la Evaluación del Sistema Distrital de Cuidado. 6. IBO - Registro Mujeres Cuidadoras, carnetización. Participaron 76 directivas y personas delegadas (53 mujeres y 23 hombres) de 21 entidades de la Administración distrital (Alcaldía Mayor de Bogotá; 13 Secretarías de Salud, Integración Social, Educación, Gobierno, Planeación, Desarrollo Económico, Cultura, Recreación y Deporte, Hábitat, Movilidad, Seguridad, Convivencia y Justicia, Ambiente, General (iBO. Laboratorio de Innovación) y Mujer; y 7 entidades del Sector Descentralizado: Institutos de las Artes, Recreación y Deporte, Turismo, Bienestar y Protección Animal y para la Protección de la Niñez y la Juventud; JBB y UAESP); y Unión Temporal Economía Urbana – Fedesarrollo. 
De igual manera, se realizó sesión ordinaria virtual de la Unidad Técnica de Apoyo (21.03.24), la No. 46 desde que se expidió el Decreto 237 de 2020 (derogado en la actualidad) y la 7ma desde que se expidió el Decreto 415 de 2023 y se realizó la sesión ordinaria No. 11 del Mecanismo de Participación y Seguimiento del Sistema Distrital de Cuidado (MPS), la 1ra del año y la 3ra sesión desde que se expidió el Decreto 415 de 2023 (22.03.24).
El avance propuesto parte de la interpretación de un indicador que comprende la asistencia técnica a demanda, solicitada por las entidades que componente el Sistema Distrital de Cuidado, el cual se compone de 13 entidades (actualmente reformulado con la normatividad vigente) y que de acuerdo a sus requerimientos son atendidos en su totalidad en cada periodo evaluado. El avance se propone de manera permanente durante la vigencia 2024 en un 100%, por lo tanto, el avance trimestral se mantendrá en 100%, debido a que la atención se gestiona en su totalidad cada trimestre acorde a la demanda evidenciada en cada periodo.</t>
  </si>
  <si>
    <r>
      <t xml:space="preserve">GÉNERO: </t>
    </r>
    <r>
      <rPr>
        <sz val="10"/>
        <rFont val="Arial"/>
        <family val="2"/>
      </rPr>
      <t xml:space="preserve">La comunicación permanente con entidades del nivel distrital para la implementación se implementa a través del uso del lenguaje incluyente, de igual forma el desarrollo de servicios que identifican la desigualdad de género en el trabajo de cuidado no remunerado, en los componentes de formación, respiro, generación de ingresos y transformación cultural del Sistema de Cuidado. Esta articulación favorece la inclusión y seguimiento de las apuestas interinstitucionales en el cuidado y protección por género en el Distrito.  </t>
    </r>
    <r>
      <rPr>
        <b/>
        <sz val="10"/>
        <rFont val="Arial"/>
        <family val="2"/>
      </rPr>
      <t xml:space="preserve">
DIFERENCIAL:</t>
    </r>
    <r>
      <rPr>
        <sz val="10"/>
        <rFont val="Arial"/>
        <family val="2"/>
      </rPr>
      <t xml:space="preserve"> Se consolida por medio de la implementación y articulación con entidades del nivel distrital para la aplicación de estrategias y servicios que identifican las discriminaciones que vivencian las personas cuidadoras y las personas que requieren cuidado y apoyo, en los componentes de formación, respiro, generación de ingresos, cuidado y transformación cultural del Sistema de Cuidado. </t>
    </r>
    <r>
      <rPr>
        <b/>
        <sz val="10"/>
        <rFont val="Arial"/>
        <family val="2"/>
      </rPr>
      <t xml:space="preserve">
TERRITORIAL: C</t>
    </r>
    <r>
      <rPr>
        <sz val="10"/>
        <rFont val="Arial"/>
        <family val="2"/>
      </rPr>
      <t>onsolidar el Sistema Distrital de Cuidado garantiza que los servicios se territorializa en las localidades según el índice de priorización del cuidado. Al contar con diversos actores participando en las mesas de seguimiento y participación se favorece la territorialidad y su respectiva representación en los mecanismos de consulta y participación. La articulación con diversas entidades del Distrito asegura la representación diferencial y por sectores, que garantiza una apuesta interinstitucional en el marco del sistema de cuidado.</t>
    </r>
  </si>
  <si>
    <t xml:space="preserve">En el periodo de enero a marzo se comprometieron recursos por valor de 94 millones, para la contratación de prestación de servicios de profesionales para apoyar transversalmente lo técnico, asesorar jurídicamente, con 3 abogados llevar acabo la contratación de psp y bolsas, para liderar lo financiero y lo de planeación, para apoyar financieramente, para apoyar en todos los aspectos de la planeación, para articular lo transversal de la Dirección y lo intersectorial, para apoyar administrativamente y para apoyar la  interlocución y corresponsabilidad. </t>
  </si>
  <si>
    <t>Se recomienda desagregar siglas y en enfoque territorial mencionar nuevamente las localidades</t>
  </si>
  <si>
    <t>En el reporte cualitativo, se recomienda aclarar el número de proyecto vinculado al producto, registrar todas las cifras de los recursos comprometidos, especificando si estos son recursos de inversión o de funcionamiento.</t>
  </si>
  <si>
    <t xml:space="preserve">11.1.4 Estrategia para la adecuación de infraestructura de manzanas de cuidado </t>
  </si>
  <si>
    <t>Porcentaje de avance de la implementación de la estrategia manzanas de cuidado</t>
  </si>
  <si>
    <t>(Ponderación de la vigencia* (Número de fases implementadas  de la estrategia manzanas de cuidado/número de fases programadas  de la estrategia manzanas de cuidado)) *100</t>
  </si>
  <si>
    <t xml:space="preserve">Sí </t>
  </si>
  <si>
    <t>Durante el primer trimestre de 2024, se logró la operación de 22 manzanas de cuidado en el distrito. Así mismo, se avanzó en la convocatoria a más de 18 sesiones de mesas locales e Inter locales, con el fin de realizar el monitoreo y seguimiento a la operación e  implementación de servicios según las fichas técnicas, se desarrollaron socializaciones en las 19 localidades urbanas que promovieron la consolidación y la apropiación de las Manzanas del Cuidado por parte de las personas cuidadoras, además de posicionar las Manzanas del Cuidado con actores sociales, comunitarios y ciudadanía en general, a fin de beneficiar las personas cuidadoras y  las personas que requieren cuidados en el distrito.
En este periodo, desde la Estrategia Territorial de las Manzanas del Cuidado se implementaron 145 actividades de difusión y socialización del Sistema Distrital del Cuidado y los servicios de las 22 Manzanas del Cuidado en 19 localidades de Bogotá, a saber: Antonio Nariño, Bosa, Centro (Santa Fe-Candelaria), Chapinero, Ciudad Bolívar, Engativá, Fontibón, Kennedy, Mártires, Puente Aranda, Rafael Uribe , San Cristóbal, Suba, Tunjuelito, Teusaquillo, Usaquén, Usme y Barrios unidos. La difusión a nivel territorial se desarrolló con personas cuidadoras y actores estratégicos en las localidades, contribuyó a avanzar en el propósito de divulgar los objetivos del Sistema Distrital del Cuidado, los servicios de las manzanas y su posicionamiento con las cuidadoras y la ciudadanía en general. A la fecha, el balance de las socializaciones desarrolladas durante la vigencia 2023 (1330) y 2024 (342).De igual forma, se realizaron 23 recorridos territoriales que permitieron posicionar la estrategia de Manzanas del Cuidado en el territorio con personas cuidadoras y actores claves de cada localidad, a saber: Antonio Nariño, Bosa, Centro (Santa Fe-Candelaria), Chapinero, Ciudad Bolívar, Engativá, Fontibón, Kennedy, Mártires, Puente Aranda, Rafael Uribe Uribe, San Cristóbal, Suba, Teusaquillo, Tunjuelito, Usaquén, Usme y Barrios Unidos.
El avance propuesto en la implementación de la estrategia de manzanas del cuidado en la vigencia 2024 estimada en un 55% de avance en la propuesta general planteada al 2024, se compone de fases que consideran la ampliación de las manzanas dispuestas en el distrito y su correspondiente fortalecimiento, y para ésta vigencia, se estipulan 2 manzanas en localidades, disponiendo de una manzana del cuidado en todas las localidades urbanas del distrito. La primera fase propone la inauguración de una manzana en el primer trimestre, y una manzana en el segundo trimestre. En este sentido, el avance se propone de manera ponderativa por cada trimestre durante la vigencia 2023, de acuerdo a sus fases programadas, hasta llegar al 55% general en la estimación a 2030; por lo tanto, el avance trimestral, considerando una manzana inaugurada (primera fase), sobre una programada (primera fase) es del 100%.</t>
  </si>
  <si>
    <t>GÉNERO: La coordinación y articulación con entidades del nivel distrital para la implementación se incorpora a través del uso del lenguaje incluyente, así como de la planeación e implementación de servicios que reconocen la desigualdad de género asociada con el trabajo de cuidado no remunerado, en los componentes de formación, respiro, generación de ingresos y transformación cultural del Sistema de Cuidado.  
DIFERENCIAL: El enfoque diferencial se incorpora por medio de la planeación e implementación de la coordinación y articulación con entidades del nivel distrital para la implementación servicios que reconocen las discriminaciones que vivencian las personas cuidadoras y las personas que requieren cuidado y apoyo, en los componentes de formación, respiro, generación de ingresos, cuidado y transformación cultural del Sistema de Cuidado. 
TERRITORIAL: La coordinación y articulación interinstitucional para consolidar el Sistema Distrital de Cuidado garantiza que los servicios se territorializa en  las localidades según el índice de priorización del cuidado.</t>
  </si>
  <si>
    <t>En el periodo de enero a marzo se comprometieron recursos por valor de 1.727 millones para:
La contratación de prestación de servicios de profesionales para liderar las Manzanas del Cuidado (una líder, 4 lideres zonales, 3 apoyos y 23 lideres locales), para la atención psicojuridica (20 jurídicas y 21 psicosociales),  para liderar la formación y acciones afirmativas (una líder, dos poyos a la formación, 21 formadoras), para llevar a cabo la estrategia de transformación cultural (8 talleristas y un tallerista étnico), para liderar buses del Cuidado y el Plan de Ordenamiento Territorial, apoyar transversalmente lo técnico, apoyar la planeación técnica territorial, para gestionar los datos en el sistema de información, asesorar jurídicamente, con 3 abogados llevar acabo la contratación de psp y bolsas, para liderar lo financiero y lo de planeación, para apoyar financieramente, para apoyar en todos los aspectos de la planeación, para articular lo transversal de la Dirección y lo intersectorial, para apoyar administrativamente, para apoyar la  interlocución y corresponsabilidad.
La adición de procesos bolsa como transporte, operador logístico, aseo y cafetería y convergentes.</t>
  </si>
  <si>
    <t>Se recomienda en enfoque territorial mencionar nuevamente las localidades que se trataron durante el trimestre.</t>
  </si>
  <si>
    <t>11.1.5 Estrategia para la implementación de unidades móviles</t>
  </si>
  <si>
    <t>Porcentaje de avance en implementación de la estrategia de unidades móviles</t>
  </si>
  <si>
    <t>(Ponderación vigencia *(Número de fases implementadas de la estrategia de unidades móviles/número de fases programadas de la estrategia de unidades móviles))*100</t>
  </si>
  <si>
    <t>En el primer trimestre de la vigencia 2024, se mantiene y consolida la estrategia con la implementación del Ciclo V de operación, la estrategia opera en seis localidades: Barrios Unidos, Antonio Nariño, Kennedy, Usaquén, Ciudad Bolívar y Santafé. Se ha garantizado la presencia del Sistema Distrital de Cuidado en zonas rurales y urbanas prestando servicios de formación, respiro, generación de ingresos y cuidado.
Frente al fortalecimiento de la estrategia y sus respectivos procesos de articulación y sensibilización, para el Bus del Cuidado Rural: Desde SED se realizaron los procesos educativos flexibles en Ciudad Bolívar, Santafé y Usaquén. Desde SDMujer se presto el servicio de atención jurídica, además se dio inicio al tercer ciclo del curso de Herramientas para las cuidadoras en Ciudad Bolívar, Santafé y Usaquén. Desde SDMujer se realizaron talleres de transformación cultural en las localidades de Ciudad Bolívar y Santafé. 
Durante el mes de realizaron actividades en conmemoración del 8M de acuerdo con el cronograma junto con el equipo intersectorial. Desde SDHT se finalizó el tercer ciclo de formación del curso Educación financiera para la adquisición de vivienda realizado en el punto de operación de la localidad de Santafé en la Bahía vehicular Parroquia Nuestra Señora de la Peña. No se dio apertura a nuevos ciclos. Desde SDIS se prestaron los servicios de Bogotá te acompaña en la vejez y arte de cuidarte.
Por su parte, en el Bus del Cuidado Urbano, durante el periodo trazado se realizaron actos conmemorativos con ocasión al día internacional de la mujer trabajadora de manera intersectorial con la participación de las personas beneficiarias en las tres localidades, es decir, Antonio Nariño, Barrios Unidos y Kennedy. SDMUJER inició un nuevo ciclo del curso de herramientas para cuidadoras en el reconocimiento de su trabajo de cuidado en las tres localidades donde opera el Bus del Cuidado Urbano, logrando certificar a 15 cuidadoras. SED inició procesos de educación flexible en las localidades de Antonio Nariño y Barrios Unidos. Por ultimo, el Centro interactivo de Bienestar para personas con discapacidad, de la Alcaldía Local de Kennedy, realizó dos talleres orientados a personas con discapacidad y sus cuidadores en esa localidad.
El avance propuesto en la implementación de la estrategia de manzanas del cuidado en la vigencia 2024 estimada en un 55% de avance en la propuesta general planteada al 2024, se compone de fases que consideran la ampliación de las manzanas dispuestas en el distrito y su correspondiente fortalecimiento, y para ésta vigencia, se estipulan 2 manzanas y unidades móviles, disponiendo de una manzana del cuidado en todas las localidades urbanas del distrito. La primera fase (ciclo en el caso de unidades móviles) propone la operación de una unidad móvil rural y una urbana en territorios; en este sentido, el avance se propone de manera ponderativa por cada trimestre durante la vigencia 2024, de acuerdo a sus fases programadas (y operación de las unidades móviles), hasta llegar al 55% general en la estimación a 2030; por lo tanto, el avance trimestral, considerando una unidad móvil rural y una urbana en operación, sobre una unidad móvil rural y una urbana en operación es del 100%.</t>
  </si>
  <si>
    <t>GÉNERO: En la estrategia para la implementación de unidades móviles, el enfoque de género se aplica a través de la prestación de servicios que demandan en la mayoría de los casos mujeres, que se reconocen como cuidadoras, en razón a la sobrecarga de trabajo de cuidado no remunerado asociada con la división sexual del trabajo; esta apuesta se aplica directamente llevando el portafolio de servicios enfocado a género.
DIFERENCIAL: El enfoque diferencial se aplica en la materialización de la estrato guía para la implementación de unidades móviles, por medio de uno de los buses del cuidado que se dedica a acercar los servicios a comunidades campesinas y rurales.  
TERRITORIAL: Los buses del cuidado se encuentran ubicados en 6 localidades del Distrito Capital y prestan servicios en 3 zonas urbanas y 3 zonas rurales, teniendo en cuenta que cada uno de los dos buses esta diseñado para prestar servicios en territorios distintos.</t>
  </si>
  <si>
    <t>En el periodo de enero a marzo se comprometieron recursos por valor de 1.326 millones para:
La contratación de prestación de servicios de profesionales para la atención psicojuridica (una líder, un apoyo, 20 jurídicas y 21 psicosociales),  para liderar la formación y acciones afirmativas (una líder, dos poyos a la formación, 21 formadoras), para llevar a cabo la estrategia de transformación cultural (8 talleristas y un tallerista étnico), para liderar buses del Cuidado y el Plan de Ordenamiento Territorial (líder buses, líder bus urbano y líder bus rural), para apoyar transversalmente lo técnico, para gestionar los datos en el sistema de información, asesorar jurídicamente, con 3 abogados llevar acabo la contratación de psp y bolsas, para liderar lo financiero y lo de planeación, para apoyar financieramente, para apoyar en todos los aspectos de la planeación, para articular lo transversal de la Dirección y lo intersectorial, para apoyar administrativamente, para apoyar la  interlocución y corresponsabilidad.
La adición de procesos bolsa como transporte y operador logístico.
La adición del contrato 928-2022 Buses del Cuidado.</t>
  </si>
  <si>
    <t>11.1.6 Estrategia de cuidado a cuidadoras</t>
  </si>
  <si>
    <t>Porcentaje de avance de  implementación de la estrategia de cuidado a cuidadoras</t>
  </si>
  <si>
    <t>(Ponderación vigencia* (Número de fases implementadas de la estrategia de cuidado a cuidadoras/número de fases programadas de la estrategia de cuidado a cuidadoras)) *100</t>
  </si>
  <si>
    <t>Distrital</t>
  </si>
  <si>
    <t>En el marco de los procesos realizados por el SIDICU en el periodo de la vigencia referida al reporte, se han beneficiado del servicio de orientación y asesoría psico jurídica a 2.379 personas cuidadoras (1.232 orientación y asesoría jurídica y 1.147 orientación psicosocial). Con la implementación del proceso de formación de la Estrategia Cuidado a Cuidadoras, en el acumulado al término de la vigencia 2024 se han desarrollado 269 cursos de formación complementaria graduando a 3.731 mujeres en "Herramientas para Cuidadoras en el Reconocimiento de su Trabajo de Cuidado" a través del Aula Virtual de la SDMujer, en Ofimática e Inglés a través de los procesos de Formación Complementaria implementados por los tutores/as SENA. En ambos casos, se cuenta con el apoyo de 21 formadoras en todas las localidades del Distrito Capital, quienes prestan su servicio en las Manzanas del Cuidado y Buses del Cuidado.
En este periodo se programaron y realizaron más de quince cursos de Formación Complementaria para mujeres cuidadoras, en "Herramientas para cuidadoras en el reconocimiento de su trabajo de cuidado" programa de 10 horas cuyos contenidos fueron elaborados por la Universidad Nacional de Colombia en la vigencia 2021 y a los que se accede a través del Aula Virtual de la Secretaría Distrital de la Mujer. 
El avance propuesto en la implementación de la estrategia de cuidado a cuidadoras en las manzanas del cuidado en la vigencia 2024 estimada en un 55% de avance en la propuesta general planteada, se compone de fases que consideran la ampliación de las manzanas dispuestas en el distrito y su correspondiente fortalecimiento para su directo impacto de cuidado a cuidadoras; para ésta vigencia, se estipulan aumentar la difusión de esta estrategia en 2 nuevas manzanas, ampliando el alcance de la estrategia y su correspondiente monitoreo en las mesas locales de  las localidades, proyectando una manzana del cuidado en todas las localidades urbanas del distrito. La primera fase propone la inauguración de una manzana en el primer trimestre y una manzana en el segundo trimestre del año. En este sentido, el avance se propone de manera ponderativa por cada trimestre durante la vigencia 2024, de acuerdo a sus fases programadas, hasta llegar al 55% general en la estimación a 2030; por lo tanto, el avance trimestral, considerando una manzana inaugurada (primera fase), sobre una programada (primera fase) es del 100%.</t>
  </si>
  <si>
    <t xml:space="preserve">GÉNERO: En la estrategia de cuidado a cuidadoras el enfoque de género se aplica en los temas y contenidos de los procesos de sensibilización, formación y certificación orientados a la no reproducción y cuestionamiento de estereotipos sexistas asociados con la división sexual del trabajo. La orientación psicojurídica y los espacios de desconexión están dirigidos a mujeres cuidadoras en sus diferencias y diversidad.
DIFERENCIAL: El enfoque diferencial en la estrategia de cuidado a cuidadoras se aplica en los temas y contenidos de los procesos de sensibilización, formación y certificación, orientados a la no reproducción y cuestionamiento de estereotipos discriminatorios asociados con la división sexual del trabajo y los sistemas de opresión que subvaloran las identidades, decisiones, situaciones y culturas de las personas cuidadoras, así como de las personas que requieren cuidado o diferentes niveles de apoyo. Los espacios de desconexión están dirigidos a mujeres con pertenencia étnica en el marco de las acciones afirmativas. 
TERRITORIAL: En la estrategia de cuidado a cuidadoras, los procesos de sensibilización, formación y sensibilización, así como las orientaciones psico jurídicas y los espacios de desconexión se realizan en los lugares donde se ubican las manzanas y los buses del cuidado del Sistema Distrital del Cuidado, así como en los territorios donde se encuentran los pueblos con pertenencia étnica. </t>
  </si>
  <si>
    <t>En el periodo de enero a marzo se comprometieron recursos por valor de 1.128 millones para:
La contratación de prestación de servicios de profesionales para la atención psicojuridica (una líder, un apoyo, 20 jurídicas y 21 psicosociales),  para liderar la formación y acciones afirmativas (una líder, dos poyos a la formación, 21 formadoras, un apoyo acciones afirmativas, una gestora étnica AFRO, una gestora étnica Indígena y una gitana), para llevar a cabo la estrategia de transformación cultural (8 talleristas y un tallerista étnico), para apoyar transversalmente lo técnico, para gestionar los datos en el sistema de información, asesorar jurídicamente, con 3 abogados llevar acabo la contratación de psp y bolsas, para liderar lo financiero y lo de planeación, para apoyar financieramente, para apoyar en todos los aspectos de la planeación, para articular lo transversal de la Dirección y lo intersectorial, para apoyar administrativamente, para apoyar la  interlocución y corresponsabilidad.
La adición de procesos bolsa como transporte, operador logístico y convergentes.</t>
  </si>
  <si>
    <t>Se recibe de manera satisfactoria</t>
  </si>
  <si>
    <t xml:space="preserve"> Se recomienda aclarar en el reporte cuál es el periodo en el cual se logró la graduación de las 3.731 mujeres, es decir si es un valor entre vigencias o se refiere unicamente al trimestre del año. Asimismo, se sugiere, mencionar los cursos  de formación complementaria. En enfoque territorial se recomienda incluir el nombre de los territorios y localidades alcanzados en el trimestre
En el enfoque diferencial se invita a incluir variables diferenciales relacionadas a la participación de las mujeres especificamente en temas de pertenencia étnica, discapacidad, población LGTBI, edad, etc., esto con el fin de conocer el impacto que se está teniendo hacia ellas y en aras de tener información más precisa en caso que la ciudadanía o entes de control realicen solicitudes.</t>
  </si>
  <si>
    <t>11.1.7 Documento de estrategia de transformación cultural</t>
  </si>
  <si>
    <t xml:space="preserve">Porcentaje de avance en la fase de elaboración del documento de estrategia de trasformación cultural  </t>
  </si>
  <si>
    <t>(Ponderación de la vigencia*(Número de fases elaboradas del documento de estratagia de trasnformación cultural/número de fases programadas del documento de estrategia de trasformación cultural)) *100</t>
  </si>
  <si>
    <t xml:space="preserve">En el primer trimestre del 2024, frente al proceso de diseño y socialización de la caja de herramientas de la Estrategia Pedagógica de Cambio Cultural se diseñó y revisó dos metodologías y se propusieron otras dos. La primera, "El Tendedero de Imaginarios" de estructura corta que se implementó en la inauguración de la primera manzana del cuidado con enfoque de Transformación Cultural Ecoparque en Ciudad Bolívar y la segunda, “Cuidarme y Cuidarte: Una tarea conjunta” del módulo “A cuidar se aprende-familias” de aplicación virtual para las personas cuidadoras beneficiarias del programa de Asistencia en casa.  Las dos metodologías nuevas tienen como objetivo proponer un espacio continuo de reflexión respecto de la redistribución de los trabajos de cuidados no remunerados, y la ultima es una propuesta de espacios para un proceso formativo.
En este sentido, el avance se propone de manera acumulativa durante la vigencia 2024 hasta llegar al 100%; por lo tanto, el avance trimestral se incrementará en cada periodo, de acuerdo a la anualización del indicador, es decir este avance tendrá en cuenta el porcentaje correspondiente a la ponderación de la vigencia, como un reporte constante. </t>
  </si>
  <si>
    <t>GÉNERO: La documentación de la estrategia de transformación cultural se aplica en los temas y contenidos de los talleres de la Estrategia Pedagógica y de Cambio Cultural, los cuales están orientados a la no reproducción y cuestionamiento de estereotipos sexistas asociados con la división sexual del trabajo por parte de la ciudadanía en general. Se cuenta con talleres dirigidos específicamente a mujeres y a hombres en sus diferencias y diversidad. 
DIFERENCIAL: El enfoque diferencial en la documentación de la estrategia de transformación cultural, se aplica en los temas y contenidos de los talleres de la Estrategia Pedagógica y de Cambio Cultural, orientados a la no reproducción, entre otras temáticas, dirigidos a la ciudadanía en general.  
TERRITORIAL: Los talleres de cambio cultural se realizan donde se ubican las manzanas y los buses del cuidado del Sistema Distrital del Cuidado como en todas las localidades del Distrito Capital., garantizando la sinergia con la documentación de la estrategia de transformación cultural y sus respectivos objetivos e impactos proyectados.</t>
  </si>
  <si>
    <t xml:space="preserve">En el periodo de enero a marzo se comprometieron recursos por valor de 163 millones, para la contratación de prestación de servicios de profesionales para llevar a cabo la estrategia de transformación cultural (un líder y un apoyo), para apoyar transversalmente lo técnico, asesorar jurídicamente, con 3 abogados llevar acabo la contratación de psp y bolsas, para liderar lo financiero y lo de planeación, para apoyar financieramente, para apoyar en todos los aspectos de la planeación, para articular lo transversal de la Dirección y lo intersectorial, para apoyar administrativamente y para apoyar la  interlocución y corresponsabilidad. </t>
  </si>
  <si>
    <t>Se recomienda ampliar información sobre las 2 últimas metodologías, dando detalles sobre su contenido y propósitos.</t>
  </si>
  <si>
    <t>11.1.8 Implementación de la estrategia de transformación cultural</t>
  </si>
  <si>
    <t>Porcentaje de avance en  implementación de la estrategia de  transformación cultural</t>
  </si>
  <si>
    <t>(Ponderación vigencia* (Número de fases implementadas de la estrategia de trasformación cultural/número de fases programadas de la estrategia de trasformación cultural)) *100</t>
  </si>
  <si>
    <t xml:space="preserve">En el periodo evaluado se beneficiaron 608 personas en los talleres de Transformación Cultural. Se resalta que esta información no tiene los filtros correspondientes del equipo de la Dirección de Gestión del conocimiento, sino que corresponde al reporte propio del equipo de Transformación Cultural y debe ser contrastado con el de SIMISIONAL 1.0. Adicionalmente, se establecieron acciones para incluir a cinco (5) organizaciones a la Red de Alianzas del cuidado y así indicar acciones de amplificación en transformación cultural con sus beneficiarios y público general. Finalmente se ha apoyado y participado de 4 reuniones preparatorias para la entrega del liderazgo técnico y de la primera sesión de la Mesa de Trabajo de Transformación Cultural.
En el marco de la Mesa de Trabajo de Transformación Cultural se participó en calidad de delegado de la Secretaría de la Mujer en una reunión preparatoria y en la primera sesión de la Mesa, allí asistió la directora del Sistema Distrital del Cuidado, el líder y apoyo de Transformación Cultural y el encargado de acompañar la implementación del derecho a una cultura libre de sexismo de la dirección de Dirección de derechos y diseño de políticas.  Con los talleres de transformación cultural, se ha logrado sensibilizar a 608 personas en el reconocimiento y la redistribución de los trabajos de cuidados no remunerados, contribuyendo directamente a la meta distrital de reducir el porcentaje de personas que consideran que las mujeres son más adecuadas que los hombres para realizar dichos trabajos.
Además, se ha iniciado la vinculación de nuevas organizaciones a la Red de Alianzas del Cuidado, buscando generar acciones de amplificación con sus colaboradores y beneficiarios. Esta iniciativa, junto con la reactivación de las alianzas conformadas en el 2023, también se alinea con el objetivo de reducir el porcentaje de personas que mantienen esa percepción sobre los roles de género en los trabajos de cuidados. Por último, se brindó apoyo y participación en la primera sesión de la Mesa de Transformación Cultural, cuyo eje central es trabajar en la redistribución de los trabajos de cuidados en Bogotá de forma articulada de todas las estrategias distritales. Esta colaboración en la mesa complementa las acciones de sensibilización y de la Red de Alianzas del Cuidado, formando así un conjunto de esfuerzos convergentes hacia la misma meta distrital.
En este sentido, el avance se propone de manera acumulativa durante la vigencia 2024 hasta llegar al 60%; por lo tanto, el avance trimestral se incrementará en cada periodo, de acuerdo a la anualización del indicador, es decir este avance tendrá en cuenta el porcentaje correspondiente a la ponderación de la vigencia. </t>
  </si>
  <si>
    <r>
      <t xml:space="preserve">GÉNERO: </t>
    </r>
    <r>
      <rPr>
        <sz val="10"/>
        <rFont val="Arial"/>
        <family val="2"/>
      </rPr>
      <t>La materialización de la estrategia de cambio y transformación cultural se concentra en la comprensión e interpretación de contenidos de los talleres de la Estrategia Pedagógica y de Cambio Cultural, orientados a la no reproducción y cuestionamiento de estereotipos sexistas asociados con la división sexual del trabajo por parte de la ciudadanía en general. Se cuenta con talleres dirigidos específicamente a mujeres y a hombres en sus diferencias y diversidad, contribuyendo a la materialización de una acción afirmativa en favor de las mujeres y hombres sujetos del sistema de cuidado.</t>
    </r>
    <r>
      <rPr>
        <b/>
        <sz val="10"/>
        <rFont val="Arial"/>
        <family val="2"/>
      </rPr>
      <t xml:space="preserve">
DIFERENCIAL: </t>
    </r>
    <r>
      <rPr>
        <sz val="10"/>
        <rFont val="Arial"/>
        <family val="2"/>
      </rPr>
      <t xml:space="preserve">El enfoque  se consolida en la adecuación de la estrategia de transformación cultural al desarrollar los contenidos de los talleres orientados a la no reproducción y cuestionamiento de estereotipos discriminatorios asociados con la división sexual del trabajo y los sistemas de opresión que subvaloran las identidades, decisiones, situaciones y culturas de las personas cuidadoras, así como de las personas que requieren cuidado o diferentes niveles de apoyo, aunque están dirigidos a ciudadanía en general. </t>
    </r>
    <r>
      <rPr>
        <b/>
        <sz val="10"/>
        <rFont val="Arial"/>
        <family val="2"/>
      </rPr>
      <t xml:space="preserve">
TERRITORIAL: </t>
    </r>
    <r>
      <rPr>
        <sz val="10"/>
        <rFont val="Arial"/>
        <family val="2"/>
      </rPr>
      <t xml:space="preserve">En la implementación de la estrategia de cambio y transformación cultural, los talleres se realizan donde se ubican las manzanas y los buses del cuidado del Sistema Distrital del Cuidado como en todas las localidades del Distrito Capital, evaluando las necesidades actuales y futuras en cada territorio. </t>
    </r>
  </si>
  <si>
    <t>En el periodo de enero a marzo se comprometieron recursos por valor de 230 millones para:
La contratación de prestación de servicios de profesionales para llevar a cabo la estrategia de transformación cultural (8 talleristas y un tallerista étnico), para apoyar transversalmente lo técnico, para gestionar los datos en el sistema de información, asesorar jurídicamente, con 3 abogados llevar acabo la contratación de psp y bolsas, para liderar lo financiero y lo de planeación, para apoyar financieramente, para apoyar en todos los aspectos de la planeación, para articular lo transversal de la Dirección y lo intersectorial, para apoyar administrativamente, para apoyar la  interlocución y corresponsabilidad.
La adición de procesos bolsa como transporte y operador logístico.</t>
  </si>
  <si>
    <t xml:space="preserve">Se recomienda señalar cuáles y cuántas son las fases qué se estan implementando. Asimismo, se sugiere actualizar en el marco de los reportes la información desagregada por diversidades de las personas que participan en los espacios. </t>
  </si>
  <si>
    <t xml:space="preserve">Género:
Diferencial:
Derechos Humanos:
</t>
  </si>
  <si>
    <t xml:space="preserve">Género:
</t>
  </si>
  <si>
    <t>Género:
Territorial:</t>
  </si>
  <si>
    <t xml:space="preserve">Género:
Diferencial:
Derechos Humanos:
Territorial:
</t>
  </si>
  <si>
    <t xml:space="preserve">Género:
Diferencial:
</t>
  </si>
  <si>
    <t xml:space="preserve">Género:
Diferencial:
Derechos Humanos:
</t>
  </si>
  <si>
    <t xml:space="preserve">Género:
</t>
  </si>
  <si>
    <t xml:space="preserve">Género:
Diferencial:
Derechos Humanos:
Territorial:
</t>
  </si>
  <si>
    <t xml:space="preserve">Género:
Territorial:
</t>
  </si>
  <si>
    <t xml:space="preserve">Género:
Diferencial:
</t>
  </si>
  <si>
    <t xml:space="preserve">Género:
Territorial: 
</t>
  </si>
  <si>
    <t xml:space="preserve">Género:
Diferencial:
Derechos Humanos:
Territorial: </t>
  </si>
  <si>
    <t xml:space="preserve">Género:
Diferencial:
Territorial: 
</t>
  </si>
  <si>
    <t>Segundo trimestre: Durante el trimestre se vincularon 368 mujeres a través del desarrollo de los siguientes ciclos:  del ciclo de planeación Distrital para la Incidencia de las Mujeres ( se da cuenta de las mujeres nuevas que participaron la última sesión);  Ciclo dirigido: Fortalecimiento para la incidencia de las edilesas en Bogotá y Capacitación presencial al Concejo de Bogotá sobre Violencias Contra las Mujeres en Política; Ciclo de oratoria y negociación para la incidencia política con una alta participación; Ciclo en IDIGER sobre Violencias Contra las Mujeres en Política teniendo en cuenta la articulación generada en febrero; también se hizo un Ciclo de Fortalecimiento a Edilesas; se apoyó metodológicamente el desarrollo de la Yula con las mujeres AFRO y se hizo un ciclo de Planeación con la Org. ANAPAZ de mujeres firmantes del Acuerdo de Paz.</t>
  </si>
  <si>
    <t xml:space="preserve">Se continua con la ejecución del recurso con la contratación de 1 personas a cargo de esta producto. Correspondientes a las ordenes de prestación de servicios  con el compromiso 360, la disminución en el recurso ejecutado se debe a liberación del contrato por la fecha de inicio del mismo. </t>
  </si>
  <si>
    <t xml:space="preserve">Se continua con la ejecución del recurso con la contratación de 2 personas que responden a este producto. Con los siguientes contratos y su respectiva fecha de inicio: 422(13/02/2024), 057(22/01/2024).  La disminución en el recurso ejecutado se debe a liberación del contrato por la fecha de inicio del mismo. </t>
  </si>
  <si>
    <t xml:space="preserve">Se continua con la ejecución del recurso con la contratación de 1 persona que responde a este producto, cuyo valor del contrato corresponde al 40% de sus honorarios, dado que el 60% esta asociado al producto 4,1,17. Contrato 642  fecha de inicio 23/02/2024. La disminución en el recurso ejecutado se debe a liberación del contrato por la fecha de inicio del mismo. </t>
  </si>
  <si>
    <t>Observaciones OAP</t>
  </si>
  <si>
    <t>OK</t>
  </si>
  <si>
    <t>Durante el periodo,  se generó incidencia a través de los talleres de sensibilización y pedagogía de manera directa en instancias de participación como las Juntas de Acción Comunal, el Consejo Local de Arte Cultura y Patrimonio y el Comité Operativo local de Vejez y Envejecimiento, adicionalmente, en la gestión con las lideresas que asisten a los COLMYEG/ CLM y llegar a otras instancias en clave paridad,  por otro lado, se generó una articulación con la Gerencia de la Juventud del Instituto Distrital de La Participación y Acción Comunal IDPAC, para lograr incidir en la reformulación de los reglamentos internos del Consejo Distrital y los Consejos Locales de Juventud de las 20 localidades después de un proceso de sensibilización y pedagogía en clave de paridad, asimismo acompañó el ciclo de formación de Violencia contra las Mujeres en Política con los gestores de las localidades del Instituto Distrital de Gestión de Riesgos y Cambio Climático IDIGER, también, se realizó el ejercicio de promover la paridad en las siguientes instancias de participación a saber: 2 Comisiones Locales  Intersectoriales de Participación, 2 Comisiones Ambientales Locales, 2 Consejos Locales de Arte Cultura y Patrimonio, 2 Consejos Locales de Juventud, 1 la Plataforma de Juventud, 1 Comité Operativo local de Vejez y Envejecimiento, 1 Comité Operativo Local de Mujer y Equidad de Género, 1 Consejo de Planeación Local y 1 Junta de Acción Comunal, en 9 localidades, las localidades fueron Chapinero, Teusaquillo, Kennedy, Fontibón, Rafael Uribe Uribe, Engativá, Usme, Suba y Antonio Nariño, en cada una de estas instancias se realizó la charla ¡Hablemos de Paridad!. En total se alcanzó incidir en las 20 localidades.
A manera de conclusión, durante el 2024, se logró incidir en las siguientes instancias y entidades: COLMYEG/CLM, Los Consejos Locales y Distrital de Arte Cultura y Patrimonio; JAC a través de una articulación con ASOJUNTAS; Gerencia de la Juventud del Instituto Distrital de La Participación y Acción Comunal IDPAC, para lograr la reformulación de los reglamentos internos del Consejo Distrital y los Consejos Locales de Juventud de las 20 localidades en clave de paridad; los gestores de las 20 localidades del Instituto Distrital de Gestión de Riesgos y Cambio Climático IDIGER y con las Comisiones Ambientales Locales; Comisiones Locales  Intersectoriales de Participación-CLIP; Comité Operativo locales de algunas localidades de Vejez y Envejecimiento, logrando llegar a  las 20 localidades con un ejercicio de sensibilización y pedagogía para promover la paridad y el efectivo ejercicio de la participación y representación de las Mujeres en estos espacios, siendo el primer paso para lograr una transformación cultural y promover los cambios internos de la normatividad que las rige.</t>
  </si>
  <si>
    <t>Durante el periodo, se desarrollaron  mesas de trabajo con las referentes locales logrando la participación de las 20 localidades, y se abordó en estos espacios el seguimiento el Pacto del Consejo Consultivo de Mujeres -CCM y Sello en Igualdad. También se desarrollaron las Mesas técnicas de acompañamiento a Alcaldías Locales y se acompañaron los Encuentros Ciudadanos en las localidades, de esta manera se logró realizar este proceso con los  20 FDL, es de resaltar que las Mesas de Trabajo son el espacio para analizar la información, consolidar aportes y propuestas, y sugerir ajustes o la inclusión de nuevos conceptos que surgieron por la participación ciudadana durante los Encuentros y/o Mesas temáticas. Por otro lado, se hicieron 27 espacios con consejeras de Planeación Local (CPL) promoviendo además la continuidad de la  Red de mujeres CPL, siendo este un espacio que fue creado el año pasado y está conformada por consejeras actuales de varias localidades, con algunas ciudadanas que no tienen representación en esta instancia, pero por su experiencia y disposición continúan en la Red.  A través de este escenario, se busca desarrollar capacidades, intercambiar experiencias y conocimientos para mejorar el rol como consejeras y sus liderazgos en la planeación local. Además, por medio de la asistencia técnica también se busca fortalecer la participación y reconocer las buenas prácticas realizadas en sus ejercicios como consejeras desde el ámbito distrital. Y se acompañó y se desarrolló el punto en la agenda de los Comités Operativos Locales de Mujeres y Género, en adelante COLMYG y de los Consejo Local de Mujeres, en adelante CLM, para la incidencia en la formulación del PDD y socialización de avance de proyectos del sector mujer. En total se logró llegar a 60 instancias en la vigencia</t>
  </si>
  <si>
    <t xml:space="preserve">Durante el periodo,  Se realizó acompañamiento técnico a la Red Nacional de Veeduría Carcelaria y Poblaciones Vulnerables con Enfoque de Género, Solidario, Democrático y Participativo con la Veeduría Distrital y la SDMujer en la preparación de la segunda mesa de dialogo con la Cárcel Buen con el propósito de conocer la manera como se provee el servicio de alimentación a las mujeres privadas de la libertad. También analizó la posibilidad de que las veedoras de la red Carcelaria asistan a la Cárcel Buen Pastor para una jornada de observación. 
Se realizó también, acompañamiento técnico a la Veeduría ciudadana para la garantía de los derechos de las mujeres de Fontibón para el desarrollo de la mesa de dialogo con la Alcaldía Local y el operador del proyecto 479 cuidando a cuidadoras que se encuentra en ejecución.  
En el marco de los COLMYEG de las localidades San Cristóbal y Tunjuelito, del Semillero de la CIOM Teusaquillo  y de la mesa ampliada del COLMYEG de Rafael Uribe Uribe se socializó la estrategia de acompañamiento que desde la SDMujer se implementa para la conformación de Veedurías para la garantía de los derechos de las mujeres y la equidad de género.  Teniendo en cuenta lo anterior, en el marco de este proceso y atendiendo a la  solicitud de las mujeres del COLMYEG de Tunjuelito se realizó acompañamiento para el ejercicio del control social con enfoque de género en el marco de los observatorios Ciudadanos que lidera la Veeduría Distrital, así se acompaño a la ciudadanía a una mesa de Dialogo con el operador FUNDESARROLLO.  </t>
  </si>
  <si>
    <t>Se continúo garantizando la operación del modelo de atención de CIOM en las 20 localidades, que contempló diferentes acciones encaminadas a territorializar la PPMYEG y de esta manera avanzar hacia la garantía, reconocimiento, apropiación y restitución de los derechos de las mujeres, con la implementación de los siguientes componentes del modelo.
Desde el componente de empoderamiento de las mujeres en el ejercicio de sus derechos, se garantizó la orientación y acompañamiento psicosocial, así como, la realización virtual y presencial de  los procesos colectivos de: procesos de información, difusión, sensibilización,  encuentros de conversación psicosocial, que permiten avanzar en el reconocimiento y apropiación de los derechos de las mujeres, generando reflexiones en torno a los estereotipos de género que marcan la vida y decisiones, mostrando que es posible vivir una vida libre de violencias. También se continuó con la implementación de los talleres de la Estrategia Tejiendo Mundos de Igualdad con Niñas y Niños, a través del cuento; el juego; el tejido y otras expresiones artísticas y literarias, contribuyendo a la transformación de imaginarios, la construcción de nuevos liderazgos, la resolución de conflictos, el pensamiento crítico, la participación y el desarrollo autónomo de su cuerpo, a través de esta estrategia durante el trimestre se logró vincular a 6257 NNA. se continuó con la franja virtual los jueves, "Hora del Cuento" siendo este un espacio que se ha consolidado generando un espacio de reflexión por una vida libre de violencias, durante el trimestre se adelantaron acciones específicas en el marco de la celebración del día de la niñez y la recreación  y el   28 de mayo - Día de acciones por la salud de las mujeres y las niñas, desarrollando temáticas como orientadas a la prevención de Violencias basadas en género, prevención de abuso sexual y roles y estereotipos de género y derechos de las niñas.
Igualmente, se continuó con  la estrategia territorial "Mujer, Contigo en tu Barrio" y "Mujer, Contigo en tu Vereda", facilitando de esta manera el acceso a la oferta de la CIOM en las UPZ y UPR priorizadas, destacando la contratación de una persona de apoyo y movilización local para las localidades con mayores índices de violencia contra las mujeres, que reforzaron la planeación de las jornadas y su difusión en el territorio para tener una mayor incidencia en el mismo, igualmente de  manera complementaria, se está articulando esta estrategia de rol comunitario que trabaja principalmente en las localidades con mayores índice de violencia intrafamiliar, violencia sexual y riesgo de feminicidio  ( Bosa, Kennedy, Engativá, Suba, Usme,  Ciudad Bolívar, San Cristóbal, Los Mártires y RUU), brindándole a las mujeres procesos de  la difusión de la ruta única de atención,  atención psico-jurídica, creación de redes de apoyo con la  movilización social de las  organizaciones de mujeres identificadas en estos territorios, con el fin de avanzar en la eliminación de todas las violencias contra las mujeres. Así las cosas, durante el período se logró realizar 134 jornadas, incluyendo en la ruralidad. 
Por otro lado, y desde el componente de prevención y atención de violencias contra las mujeres, se continuó con los servicios de: orientación y asesoría socio jurídica, en el marco de la implementación de la Estrategia Justicia de Género de la entidad, que ha permitido que las mujeres cuenten las herramientas para acceder a la administración de justicia de una manera informada, en pro de la garantía de sus derechos. 
También se continuó con la implementación del proceso del fortalecimiento a grupos, redes y organizaciones de mujeres, el modelo de asistencia técnica para las organizaciones, iniciando con su caracterización e identificación de las necesidades a mejorar, a fin de dotarlas de herramientas para mejorar la incidencia de estas organizaciones en los territorios, en pro de los derechos de las mujeres. Así las cosas, durante el periodo se brindo asistencia técnica a mas de 20 organizaciones y también se abordó reconocimiento prácticas claves para el auto y co-cuidado de mujeres participantes en los comités; En COLMYyEG Fontibón, Usaquén y Usme se avanzó en el reconocimiento de necesidades particulares de autocuidado y La localidad de Bosa incluyó las sugerencias de ajuste al reglamento interno sugeridas desde la asistencia técnica y RUU entregó la versión aprobada por las ciudadanas de su reglamento interno.
Desde el componente de Transversalización de los enfoques de la política pública en los planes, programas o proyectos de las Alcaldías Locales, así las cosas, durante el periodo,  se logró realizar las mesas de seguimiento a los Proyectos Locales de Transversalización en todas las localidades, así como la participación en comités técnicos de los diferentes proyectos que se están desarrollando en las localidades. También se resalta el trabajo de asistencia técnica que la estrategia de paz, realizó para la incidencia en planeación con mujeres víctimas del conflicto armado y mujeres firmantes de paz. 
Por otra parte, desde le componente de orientación y acercamiento a la oferta institucional, se destaca, el trabajo articulado con las trabajadoras sociales, que ha permitido activar rutas desde la primera atención en respuesta a sus necesidades, así como el desarrollo de la debidas diligencias cuando el caso así lo requirió. 
Desde el componente de la implementación del plan de igualdad, se destaca, las acciones para la promoción de los espacios de uso del tiempo libre y promoción de la actividad física, en el marco de los derechos a la salud y a una cultura libre de sexismo. Se destaca, la Estrategia de Actividad Física, recreación y aprovechamiento del tiempo libre siendo este  un conjunto de acciones que se crean e implementan sistemáticamente en las localidades para brindar bienestar y avanzar en el reconocimiento del cuerpo como primer territorio de derechos, el encuentro consigo misma, el disfrute de la vida cultural, artística, recreativa, deportiva y patrimonial de las mujeres en sus diferencias y diversidades; y la reflexión sobre el derecho a la salud plena, el autocuidado y el reconocimiento del cuerpo como primer territorio de derechos y expresión de autonomía.
Por último, se continuó con la implementación de la CIOM RURAL Itinerante a todas las localidades con ruralidad en Bogotá además de SUMAPAZ que también cuenta con un equipo específico, siendo esta una acción afirmativa que parte de reconocimiento las diferencias,  diversidades y de las necesidades específicas de las mujeres rurales y campesinas de Bogotá al eliminar la barrera de acceso a la oferta institucional. Se resalta el continúo fortalecimiento a los procesos territoriales en las localidades de Chapinero, San Cristóbal, Santa Fe y Usme. Acompañamiento al Colectivo Tiboche de Usme, Asociación Asopasquillita de Ciudad Bolívar, Colectivo Suyay de Usme, Red amigas y amigos del Zuque de Usme, Mujeres Quibeñas Emprendedoras de Ciudad Bolívar, El colectivo Tiboche de Santa fe, La Agrupación Amigas del Zuque de San Cristóbal y Red de Tejedoras El Verjón de Chapinero.</t>
  </si>
  <si>
    <t xml:space="preserve">Género: Esta meta contribuyó de manera significativa a visibilizar las desigualdades y estereotipos que viven las mujeres en el ámbito de la participación y presentación política, colocando sobre la agenda pública en las  instancias locales, la importancia de avanzar hacia una paridad efectiva, a través de constantes ejercicios pedagógicos y sensibilización, así como de promoción de cambio de la normatividad interna de las instancias.
Territorial: Durante el periodo, se logró incidir en las 20 localidades, especialmente por el trabajo e incidencia con los Consejo Distrital y los Consejos Locales de Juventud de las 20 localidades, las Juntas de Acción Comunal - JAC, Consejos Locales de Participación -CLIP, Comités Operativos Locales de Mujeres y equidad de Género - COLMYEG y Consejos Locales de Mujeres -CLM, así como Comité Operativo local de Vejez y Envejecimiento, Comisiones Ambientales y los Consejos Locales de Arte Cultura y Patrimonio.
</t>
  </si>
  <si>
    <t xml:space="preserve">Género: La escuela de formación política “LIDERA PAR” brinda las herramientas necesarias para avanzar hacia la paridad e incidencia efectiva de las mujeres diversas, en los diferentes espacios de participación y toma de decisiones sobre las necesidades y derechos de las mujeres. Así las cosas se ha avanzando en la construcción de ciclos de formación  y espacios de discusión, con las Edilesas, en el Concejo de Bogotá; en IDIGER,  con las mujeres AFRO y con las mujeres firmantes del Acuerdo de Paz. Poniendo en la agenda pública la importancia de la participación de las mujeres en los procesos de incidencia en planeación local, pero además visibilizando la violencia política contra mujeres en políticas. 
Diferencial: Durante el segundo trimestre del año se destaca la participación de 368 mujeres. Se resalta el apoyo para el desarrollo de la  Yula para mujeres afro  y el apoyo al ciclo  a las mujeres firmantes del acuerdo de paz. Por otro parte se descarta que las mujeres participantes en los ciclos durante el periodo fueron  mayoritariamente adultas. 1 hombre participó en el Ciclo IDIGER sobre Violencias Contra las Mujeres en Política , 1 mujer trans en el Ciclo Oratoria y negociación para la incidencia política de las mujeres también 14 personas manifestaron ser bisexuales, 5 ser lesbianas y 1 gay. 
Derechos Humanos: Los procesos que desarrolla la Escuela Política Lidera Par giran en torno a reconocer a las mujeres como sujetas plenas de derechos y la visibilización de las barreras y la violencia contra las mujeres en política. Se parte de reconocer el derecho a la participación y representación política de las mujeres como elemento fundamental para la democracia y como eje dinamizador frente a la exigibilidad de otros derechos contemplados en la Política Pública de Mujeres y Equidad de Género. 
</t>
  </si>
  <si>
    <t>Género: Con el acompañamiento técnico desarrollado con los Fondo de Desarrollo Local -FDL, Consejo  Planeación Local- CPL y los Comités Operativos Locales de Mujeres y Género y Consejo Local de Mujeres -COLMYG/CLM permite avanzar en la formulación de planes de desarrollo local y sus proyectos de inversión en las localidades que visibilicen e implementen las agendas políticas de las mujeres y las propuestas priorizadas en presupuestos participativos por las mujeres para la promoción de sus derechos. Este proceso de asistencia técnica a las mujeres y funcionarios(as) de estas instancias permiten avanzar en la apropiación de los derechos de las mujeres, y la importancia de los presupuestos sensibles al género en el desarrollo de las localidades, de tal forma, que esto permita a largo plazo seguir promoviendo la sostenibilidad y efectiva ejecución de los presupuestos ganados por la ciudadanía en el marco de los  presupuestos participativos. 
Igualmente, en el marco de la formulación del Plan de Desarrollo Distrital -PDD, y la estrategia participativa que lo acompaña, este proceso torna importancia, pues se hace necesario acompañar a las mujeres y a las Consejeras Locales de Planeación, para su incidencia en la formulación del Plan de Desarrollo Distrital -PDD y los planes de desarrollo Local, desde una perspectiva de género. 
Diferencial: El acompañamiento a los encuentros ciudadanos, permitió visibilizar la agenda de las mujeres y colocar una mirada diferencial durante el proceso pues los Encuentros Ciudadanos son espacios de participación, donde la ciudadanía define las problemáticas del territorio, genera aportes y propuestas para la elaboración del Plan de Desarrollo Local. Las profesionales de Gestión Local brindan asistencia técnica en los Encuentros y/o Mesas temáticas de mujeres, para guiar las propuestas y aportes en los Conceptos de Gasto asociados al Sector (que hacen parte del componente de Presupuestos Participativos). Asimismo, participan en otros escenarios que abordan diferentes Conceptos de Gasto con el fin de incluir los enfoques de la Política pública de mujeres y equidad de género-PPMYEG. 
Derechos Humanos: Con el acompañamiento técnico desarrollado con los Fondo de Desarrollo Local -FDL, Consejo  Planeación Local- CPL y los Comités Operativos Locales de Mujeres y Género y Consejo Local de Mujeres -COLMYG/CLM, permite avanzar en la formulación de planes de desarrollo local y proyectos de inversión en las localidades que visibilicen e implementen las agendas políticas de las mujeres y las propuestas priorizadas en presupuestos participativos por las mujeres para la promoción de sus derechos.</t>
  </si>
  <si>
    <t xml:space="preserve">Genero: la promoción del control social en el marco del derecho a la participación de las mujeres desde los diferentes ámbitos, permite poner en foco en los derechos de las mujeres desde el enfoque de género, para avanzar en el cierre de brechas y garantía de derechos de las Mujeres.  
Diferencial: El trabajo continuo de la Red Nacional de Veeduría Carcelaria y Poblaciones Vulnerables con Enfoque de Género, Solidario, Democrático y Participativo, tiene sin duda una mirada diferencial poblacional, por su población objeto, que busca impactar a todas las mujeres privadas de su libertad, esta red conformada por 25 mujeres 1 hombre.
Derechos Humanos: las veedurías que se están acompañando, así como la estrategia con algunos COLMYEG, esta en clave de promoción y garantía de los derechos de las mujeres desde los diferentes escenarios, como en la cárcel, que se busca que esta veeduría avance nen la garantía de sus derechos y el cumplimiento de las penas en condiciones dignas para ellas en las cárceles. </t>
  </si>
  <si>
    <t xml:space="preserve">DERECHOS HUMANOS: El modelo de atención de las CIOM, reconoce y trabaja sobre la base del empoderamiento de las mujeres como sujetas de derechos, promoviendo su reconocimiento y ejercicio pleno de su ciudadanía, rompiendo los ciclos de violencia y estereotipos que perpetúan las desigualdades y  impide el goce efectivo de sus derechos. 
GÉNERO: El modelo de atención de las CIOM,trabajar por el reconocimiento y transformación de las relaciones de poder y deconstrucción de los estereotipos de género que profundizan la discriminación y desigualdad de género. Por otro lado, la Estrategia Tejiendo Mundos de Igualdad para NNA, permite desde una perspectiva diferencial y de derechos, promover la reflexión y reconocimiento to sobre los derechos de las mujeres y así como la deconstrucción de estereotipos de género, mostrando otros modelos posibles de ser niñas y adolescentes empoderadas y libres violencias de género. Así mismo la Estrategia de Actividad Física, promueve el auto-reconocomiento del cuerpo como primer territorio autónomo, libre y sujeto de derechos. 
DIFERENCIAL: El modelo de atención CIOM, reconoce las necesidades diferenciadas que tienen las mujeres en nuestras diversidades y especificidades, por ello, las  CIOM hacen presencial en las 20 localidades a fin de dar respuesta a los contextos territoriales y poblacionales, encaminadas a transformar las condiciones de discriminación, desigualdad y subordinación. Además como acción afirmativa, se está implementando la CIOM Rural Itinerante, para eliminar las barreras de acceso y discriminaciones histórica de las mujeres rurales y campesinas. Por otro lado, el proceso de fortalecimiento desde la identificación y caracterización de las organizaciones, con especial foco a las organizaciones étnicas, para establecer un plan de trabajo acorde a sus necesidades y diferencias. 
TERRITORIAL: El modelo de atención CIOM opera en las 20 localidades, desde el reconocimiento de las diferencias y diversidades, así como de las necesidades de cada una de las localidades. reconociendo las especificidades de lo urbano y lo rural. Por ello, se destaca la CIOM de Sumapaz y la CIOM Rural Itinerante para todas las localidades con ruralidad. </t>
  </si>
  <si>
    <t xml:space="preserve">OK </t>
  </si>
  <si>
    <t xml:space="preserve">Durante el semestre se incluyeron acciones afirmativas del Plan de Igualdad de Oportunidades para la equidad de género -PIOEG- en los planes de trabajo elaborados por la Secretaría Distrital de la Mujer para las veintidós (22) entidades priorizadas en el Grupo (2), de acuerdo con los resultados de los diagnósticos institucionales realizados en el marco del mecanismo de Sello en Igualdad. Sin embargo, se contó con la validación de doce (12) planes de trabajo con compromisos en las acciones afirmativas del PIOEG. 
Así, se realizó el proceso de retroalimentación al corte del IV trimestre del 2023 a dieciocho (18) entidades del Grupo (1), que implementan acciones afirmativas asociadas en sus planes de trabajo.  
 </t>
  </si>
  <si>
    <t xml:space="preserve">Género:
El acompañamiento y las orientaciones brindadas a través de la formulación de documentos técnicos, conceptos técnicos, sensibilizaciones y mesas técnicas permiten promover transformaciones en la cultura organizacional de las entidades de la Administración Distrital. Estas acciones están orientadas a eliminar las asimetrías y desigualdades de género en los ambientes laborales y en la oferta de bienes y servicios dirigidos a las mujeres mediante la implementación de planes, programas y proyectos. Además, se busca garantizar los derechos de las mujeres y asignar recursos para lograr la igualdad y equidad de género a través del Trazador Presupuestal de Igualdad y Equidad de Género. Durante el trimestre, es importante destacar el acompañamiento en la formulación de proyectos de inversión de las entidades en el marco del nuevo Plan Distrital de Desarrollo, donde se instó a que las entidades incorporen el enfoque de género en los procesos de planeación y presupuesto a través de talleres y una guía orientadora.
Diferencial:
El Sello Distrital de Igualdad de Género es un mecanismo que establece acciones concretas para ajustar la oferta institucional y garantizar el acceso adecuado a bienes y servicios, reconociendo las particularidades de distintos grupos sociales, especialmente las mujeres, quienes enfrentan mayores afectaciones en la garantía de sus derechos. En el acompañamiento a la formulación de los Proyectos de Inversión de las entidades, se busco promover acciones que respondan a las necesidades diversas de las mujeres en Bogotá, es así como, a través de la Estrategia de Transversalización, se apoya a las entidades para que prioricen presupuestos sensibles al género y formulen acciones que respondan a las necesidades específicas de las mujeres.
Derechos Humanos:
Mediante la asistencia y el acompañamiento técnico brindado a los 15 sectores de la administración distrital desde la implementación de la Estrategia de Transversalización y el Sello Distrital de Igualdad de Género, se promueven acciones y adaptaciones organizacionales que afirmen la garantía de los 8 derechos priorizados en la Política Pública de Mujeres y Equidad de Género. Este proceso no solo impulsa la igualdad de género en todas las áreas de la administración distrital, sino que también fortalece el compromiso institucional con la equidad, asegurando que los derechos de las mujeres sean reconocidos y atendidos de manera integral. La ejecución de estas medidas facilita un entorno más inclusivo y justo, promoviendo el desarrollo de políticas y programas que reflejen un verdadero compromiso con la equidad de género.
</t>
  </si>
  <si>
    <t xml:space="preserve">Género:
Los Planes de Trabajo de Sello en Igualdad implementados por las diferentes entidades distritales, han permitido establecer acciones afirmativas del Plan de Igualdad de Oportunidades para la Equidad de Género (PIOEG)  las cuales se dirigen directamente a las mujeres, cuyo como objetivo es contrarrestar y superar barreras sociales, económicas y culturales que han sido impuestas a las mujeres por un sistema de subordinación y discriminación y que impiden la igualdad real y efectiva de derechos de las mujeres. Esto de acuerdo a los 8 derechos priorizados en la Política Pública de Mujeres y Equidad de Género. 
Diferencial:
Desde la asesoría y el acompañamiento técnico a las entidades para implementar las acciones afirmativas del  Plan de Igualdad de Oportunidades para la Equidad de Género (PIOEG) acordadas en sus planes de trabajo de Sello en Igualdad, se busca que el enfoque diferencial sirva como una herramienta para reconocer a los grupos y personas que históricamente han enfrentado discriminación. El objetivo es garantizar un acceso equitativo a bienes y servicios, atendiendo las necesidades y diversidades de las mujeres en Bogotá. Esto implica promover acciones que eliminen la discriminación basada en imaginarios, estereotipos y prejuicios, los cuales obstaculizan la plena garantía de los derechos de las mujeres.
Derechos Humanos:
El Plan de Igualdad de Oportunidades para la Equidad de Género (PIOEG) es un instrumento de planeación que permite orientar las acciones del Estado para que la gestión institucional atienda los intereses, necesidades y demandas de las mujeres a través de acciones afirmativas que propenden por la igualdad de género. Dichas acciones aportan al avance de los derechos establecidos en la Política Pública de Mujeres y Equidad de Género, respectivamente: al derecho a la paz y la convivencia, a la participación y representación, al trabajo en condiciones de igualdad y dignidad, a la salud plena, a la educación con equidad, a una vida libre de violencias, a una cultura libre de sexismo y al hábitat y vivienda digna.
</t>
  </si>
  <si>
    <t>Se realizo la contratación de siete (7) profesionales para el equipo de derechos, las cuales están asociadas al proyecto de inversión 7738 -"Implementación de las Políticas Públicas lideradas por la Secretaría de la Mujer y Transversalización de género para promover igualdad, desarrollo de capacidades y reconocimiento de las mujeres en Bogotá", meta 5 "Acompañar el 100% la incorporación del enfoque de género y  la implementación de siete derechos de la PPMyEG
*Nota: La reducción en los recursos ejecutados corresponde a las liberaciones de saldos de los contratos efectuadas en el segundo pago.</t>
  </si>
  <si>
    <t xml:space="preserve">En el marco de la implementación del mecanismo del Sello En Igualdad, durante el semestre se realizaron mesas de validación de los planes de trabajo para la igualdad de género, que contienen actividades de la estrategia de transversalización, en este sentido a 30 de junio del 2024 se contó con la validación de los planes de trabajo de diecisiete (17) entidades de los 15 sectores de la Administración Distrital  (IDIGER, IDPYBA, IDPC, IDT, IDEP, ATENEA, DADEP, EAAB, FONCEP, UAECD, LOTERIA, IDU, UMV, METRO, Subred de Salud Sur, Subred de Salud Sur Occidente y Capital Salud).  
En el mismo marco, las veinticinco(25) entidades priorizadas en Grupo uno (1) están implementando sus planes de trabajo con actividades de la Estrategia de Transversalización de Género concertadas para la implementación y seguimiento durante la vigencia 2024, la solicitud de reportes se realizará con corte del 30 de junio del 2024.  
Esta misma dependencia realizó acompañamiento técnico para la transversalización del enfoque de género en quince (15) sectores distritales mediante: sesenta y dos (62) sensibilizaciones, tres (3) Documentos técnicos, dieciséis (16) conceptos técnicos y setenta y tres (70) acompañamientos técnicos a mesas, UTAS, consejos, comisiones y/o comités. 
En cuanto al Trazador Presupuestal de Igualdad y Equidad de Género -TPIEG- se enviaron las propuestas de marcación correspondiente a cuarenta y cinco (45) entidades de los quince (15) sectores, adicionalmente se realizó dos talleres magistrales en el que se brindaron orientaciones técnicas del proceso de marcación, se realizaron once (11) acompañamientos a las entidades para dicho proceso, se emitió informe de resultados del TPIEG con corte a 31 de diciembre de 2023 . </t>
  </si>
  <si>
    <t>Se realizó la contratación de: Trece (13) profesionales para la transversalización del enfoque de género; Una (1) líder técnica para el de equipo sello de igualdad de género y cinco (5) profesionales de apoyo para el equipo de sello, los cuales están asociados al proyecto de inversión 7738 "Implementación de las Políticas Públicas lideradas por la Secretaría de la Mujer y Transversalización de género para promover igualdad, desarrollo de capacidades y reconocimiento de las mujeres en Bogotá", meta 1 "Acompañar técnicamente a 15 Sectores de la Administración Distrital en la inclusión del enfoque de género en y las Políticas, Planes, Programas y Proyectos, así como en su cultura organizacional e institucional
*Nota: La reducción en los recursos ejecutados corresponde a las liberaciones de saldos de los contratos efectuadas en el segundo pago.</t>
  </si>
  <si>
    <t>Al 30 de junio se realizaron en total 80 contenidos de carácter periodístico para publicar en la página web institucional, y de cara a la ciudadanía para difundir los programas y proyectos de la Secretaría Distrital de la Mujer. Es importante tener en cuenta el importante papel que desempeña la Secretaría en este tiempo en donde las mujeres comienzan a reconocer sus derechos, pero también en donde nos vemos abrumados con varias noticias de feminicidios en Bogotá. Algunos temas que se han tratado hasta la fecha y que se pueden evidenciar en la notas periodísticas y comunicados son: Ni en Bogotá, ni en el estadio. ¡Ninguna mujer está sola!, Únete a las Casas de Igualdad de Oportunidades para las Mujeres en Bogotá, Bogotá estrenará una nueva Manzana del Cuidado, Primera visita internacional del año al Sistema Distrital de Cuidado de Bogotá, Se puede prevenir riesgo de vencimiento de términos, Embajadora para los Asuntos Globales de Mujeres de la Embajada de Estados Unidos felicitó al Sistema de Cuidado de Bogotá. 8M: En Bogotá todas somos imparables, Secretaría de La Mujer actúa para eliminar todo tipo de Violencia contra las mujeres, Bogotá inaugura la Manzana del Cuidado Kennedy - Lago Timiza, una apuesta por el territorio, empoderamiento digital: Cursos gratuitos en los Centros de Inclusión Digital para Mujeres en Bogotá, Así funciona la Línea Púrpura Distrital, Logros del sector Mujer en violencias contra mujeres, En caso de emergencia ¿Dónde llamar por violencia contra mujeres?, 150 mujeres cumplirán su sueño de graduarse con toga y birrete, Distrito refuerza acciones para prevención de violencias en celebración del Día de la Madre, Recibimos con profundo dolor la noticia de un presunto caso de feminicidio el sábado en horas de la mañana en la localidad de Usme, Rechazamos lamentable hecho de violencia contra una mujer, 400 mujeres listas para aportar a los Planes Locales de Desarrollo en Bogotá, La estrategia de la Secretaría de la Mujer en Hospitales, que salva las vidas, Curso gratuito con enfoque étnico para mujeres en Bogotá, Abrió sus puertas la nueva sede de la Casa de Igualdad de Oportunidades para las Mujeres de Puente Aranda, las principales apuestas de la Secretaría de la Mujer en el Plan Distrital de Desarrollo, Con 18 artículos definitivos en el Plan de Desarrollo la Secretaría de la Mujer salió fortalecida, Embajadoras de Portugal y de Turquía visitaron la Manzana del Cuidado de Manitas, Beneficiarias del Sistema de Cuidado encuentran oportunidad de trabajo con Teleperformance.</t>
  </si>
  <si>
    <t>Para el mes de marzo  se difundieron los diferentes servicios a través de los medios de comunicación y  de las redes sociales entre los temas más importantes estuvieron  la prevención y atención en casos de violencia de género, la conmemoración del Día Internacional de los derechos de las mujeres, que se lleva a cabo cada 8 de marzo, la inauguración de la Manzana del Cuidado número 22 de Bogotá, que es la primera en la administración del Alcalde Carlos Fernando Galán Pachón y la participación de la entidad en el Festival Estéreo Picnic para la promoción de sus servicios y para la orientación de casos de violencia basada en género en el espacio del festival. con esta información se tiene un acumulado de  1,342,829 personas alcanzadas y que visitaron e interactuaron con la diferente información publicada en los sitios de la entidad y las redes sociales.</t>
  </si>
  <si>
    <t>Los recursos ejecutados corresponden al proyecto de inversión 7739 -"Implementación de estrategia de divulgación pedagógica con enfoques de género y de derechos Bogotá", meta 1 "Producir 4 Estrategias De Comunicaciones Con Enfoque De Género Y De Derechos, Para La Transformación Cultural Y El Cambio Social"
*Nota: La reducción en los recursos ejecutados corresponde a las liberaciones de saldos de los contratos efectuadas en el segundo pago.</t>
  </si>
  <si>
    <t>Abril: 647
Mayo: 1.108
Junio: 944
Trimestre: 2.699</t>
  </si>
  <si>
    <t>Abril: 128
Mayo: 355
Junio:230
Trimestre: 713</t>
  </si>
  <si>
    <t>Con corte al mes de junio se fortalecieron las capacidades de 3.184 servidores(as) sobre el derecho de las mujeres a una vida libre de violencias. A través del curso virtual "El derecho de las mujeres a una vida libre de violencias: Herramientas prácticas", se capacitaron 634 servidores(as) a través de los 4 módulos y las 9 unidades temáticas dispuestas. Así mismo, a partir de las jornadas de sensibilización sobre el derecho de las mujeres a una vida libre de violencia realizadas por los equipos de la Dirección de Eliminación de Violencias se logró la participación de 2.550  servidores/as</t>
  </si>
  <si>
    <t xml:space="preserve">En los meses de abril a junio de 2024 se dio cumplimiento a la operación de la Estrategia Casa Refugio a través del funcionamiento de 6 casas, 4 en modalidad tradicional, 1 en modalidad intermedia y 1 en modalidad rural;  garantizando la implementación de estos servicios de acogida y atención para mujeres víctimas de violencia y su sistema familiar dependiente y para víctimas del conflicto armado remitidas por las autoridades competentes, de manera ininterrumpida y cumpliendo los estándares propuestos por la Secretaría Distrital de la Mujer. La Casa Refugio Intermedia y Rural finalizaron operación el 31 de mayo de 2024. La CR Intermedia reinició operación con Acta de inicio del 19 de junio de 2024 y Rural con Acta de inicio del 18 de junio de 2024.
La atención integral se brindó a través de cada una de las profesionales de las áreas de psicología, pedagogía, nutrición, primeros auxilios, trabajo social y jurídica (en la modalidad integral y rural), y el equipo interdisciplinario de la Secretaría Distrital de la Mujer (psicóloga, abogada y trabajadora social) en la modalidad intermedia que brinda orientación psicosocial, atención jurídica y orientación psicojurídica. 
Adicionalmente, durante la permanencia o el tiempo de acogida en Casa Refugio, se les brindó a las mujeres los servicios de alojamiento, alimentación, transporte, elementos de aseo e higiene y vestuario (no aplica en el modelo intermedio), y se activaron rutas de atención con otras entidades.  
Con corte al mes de junio de 2024 se recibieron 315 solicitudes de cupo (mujeres víctimas de violencia y personas a cargo) en el correo institucional de Casas Refugio, de las cuales se aceptaron y se realizaron los trámites de ingreso para 256 solicitudes al evidenciar que cumplían con los criterios de ingreso. Las 256 solicitudes de cupo que cumplieron con los criterios de ingreso, que conllevaron a la acogida de 546 personas nuevas, entre las cuales se cuentan 261 mujeres adultas víctimas de violencia 285 niños, niñas, adolescentes y personas de sus grupos familiares. </t>
  </si>
  <si>
    <t>El equipo Duplas de Atención Psicosocial acompañó los procesos de atención psicosocial y orientación para la activación de la ruta única de atención a mujeres víctimas en el Distrito mayores de 18 años, y a familiares o víctimas secundarias de las mujeres víctimas de feminicidio, sobre sus derechos, especialmente el derecho a una vida libre de violencias. Además, las duplas generaron espacios de conversación y reflexión para facilitar el reconocimiento de las violencias y de los recursos de afrontamiento, potenciar la toma de decisiones alrededor de los ciclos de violencias, así como para generar espacios de descarga y estabilización emocional. Las duplas también identificaron estrategias de protección en los casos de riesgo de feminicidio. Todo lo anterior permitió mitigar los impactos emocionales y psicosociales de las violencias contra las mujeres en las mujeres atendidas, y contribuir al restablecimiento y garantía de los derechos de las mujeres por medio de una atención integral.
Entre abril y junio del año 2024, las profesionales de las Duplas de Atención Psicosocial han realizado un total de 713 atenciones psicosociales.</t>
  </si>
  <si>
    <t>Para la vigencia 2024 se definieron dos actividades en el plan de acción del proyecto 7734 - Fortalecimiento a la implementación del Sistema Distrital de Protección integral a las mujeres víctimas de violencias –SOFIA en Bogotá, en relación con el Sistema Articulado de Alertas Tempranas-SAAT-, las cuales se implementan permanentemente y de forma simultánea para dar cumplimiento a este producto de la Política: 1. Hacer seguimiento jurídico y psicosocial periódico a mujeres en riesgo de feminicidio en Bogotá, según los casos remitidos por entidades competentes del orden nacional, distrital o local, y equipos de atención de la Secretaría Distrital de la Mujer y 2. Articular acciones interinstitucionales para aportar a la garantía del derecho de las mujeres en riesgo de feminicidio a una vida libre de violencias, a través del Sistema Articulado de Alertas Tempranas - SAAT.
Entre abril y junio de 2024 en el marco de la estrategia de prevención del riesgo de feminicidio, el Sistema Articulado de Alertas Tempranas-SAAT hizo seguimiento socio jurídico y psicosocial a 622 casos de mujeres en riesgo de feminicidio, según remisiones externas del Instituto Nacional de Medicina Legal y Ciencias Forenses, y remisiones internas de equipos de atención de la Secretaría Distrital de la Mujer. Así mismo, se articularon 20 escenarios de coordinación interinstitucional para la prevención del feminicidio en la ciudad.</t>
  </si>
  <si>
    <t xml:space="preserve">Entre abril y junio del año 2024 se realizaron 9.782  atenciones efectivas a través de la Línea Púrpura Distrital "Mujeres que Escuchan Mujeres". La atención realizada por parte de la Línea Púrpura Distrital contribuyó a orientar a las mujeres víctimas de violencias, y ciudadanía en general, sobre el derecho de las mujeres a una vida libre de violencias, la oferta institucional relacionada con la ruta de atención y los procedimientos o trámites que se deben adelantar ante las entidades competentes con respecto a medidas de protección y el proceso de denuncia. Así mismo, se contribuyó a la identificación y seguimiento de factores de riesgo de las mujeres víctimas y se sensibilizó frente a los ciclos de violencias, roles y estereotipos de género, prácticas de autoprotección y autocuidado, herramientas para la exigibilidad de los derechos y la toma de decisiones para el bienestar emocional de las mujeres; acciones que contribuyeron a la prevención de nuevos hechos de violencias contra las mujeres y a mitigar o abordar los impactos psicosociales y malestares emocionales de las ciudadanas.
En el marco de la integración con la Línea de Emergencias 123, se realizó el análisis y gestión de los incidentes copiados a la AgenciaMUJ de los códigos de tipificación priorizados. Para este periodo se contestaron, analizaron o gestionaron 2.717 incidentes por la AgenciaMuj, de los cuales 1.914 fueron direccionados a equipos de la Secretaría Distrital de la Mujer para atención post-evento y en urgencia-emergencia a través de la móvil mujer, recurso de despacho de la AgenciaMuj bajo un esquema de duplas psicojurídicas. </t>
  </si>
  <si>
    <t xml:space="preserve">En el marco de la implementación del Protocolo de prevención, atención y sanción de las violencias contra las mujeres en el espacio y el transporte público se definieron cinco fases (o espacios) para su implementación: 1ra: Sistema articulado del Transmilenio, 2da: Sistema modal del Transmilenio, 3ra: Terminales de transporte y transporte público individual (taxis), 4ta: Modalidad a pie y en bici y 5ta: Metro; estas fases se implementan de forma simultánea en los diferentes espacios del transporte y el espacio público definidos. Teniendo en cuenta lo anterior, para cada vigencia en la que está programado este producto se garantiza la realización de las acciones concretas dirigidas a la implementación al 100% del Protocolo de prevención, atención y sanción de las violencias contra las mujeres en el espacio y el transporte público, en el marco del proyecto de inversión vigente. 
De esta forma, para la vigencia 2024 se definieron dos actividades en el plan de acción del proyecto 7734 - Fortalecimiento a la implementación del Sistema Distrital de Protección integral a las mujeres víctimas de violencias –SOFIA en Bogotá, en relación con el Protocolo de prevención, atención y sanción de las violencias contra las mujeres en el espacio y el transporte público, las cuales se implementan permanentemente y de forma simultánea para dar cumplimiento a este producto de la Política: 1. Brindar atención en dupla a mujeres víctimas de violencias en el espacio y el transporte público. y 2. Acompañar técnicamente los procesos de articulación intra e interinstitucional para el impulso de acciones de prevención, atención y sanción de las violencias contra las mujeres en el espacio y el transporte público. 
- Entre abril y junio se brindaron 694 atenciones psico-jurídicas en dupla a mujeres víctimas de violencias en el espacio y el transporte público, de las cuales 187 fueron nuevas atenciones y 507 fueron seguimientos efectivos. Dichas atenciones incluyeron primeros acercamientos, orientaciones y seguimientos a los casos de mujeres que requirieron acompañamiento integral
- Entre abril y junio se realizaron tres acciones de acompañamiento técnico para el impulso de acciones de prevención, atención y sanción de las violencias contra las mujeres en el espacio y el transporte público.
</t>
  </si>
  <si>
    <t>En el periodo entre abril y junio de 2024 se brindó acompañamiento técnico a las Alcaldías Locales a través de reuniones y mesas de trabajo a partir de las cuales se realizaron 26 sesiones de los Consejos Locales de Seguridad. Con el acompañamiento se adoptó la propuesta de agenda y temas estratégicos para la prevención de violencias contra las mujeres, propuestos por la secretaría técnica a cargo de la SDMujer. Así mismo, se realizaron 48 encuentros con las entidades locales para la retroalimentación de los compromisos y las estrategias de prevención de violencias contra las mujeres de los Planes Locales de Seguridad para las Mujeres.</t>
  </si>
  <si>
    <t>Para la vigencia 2024 se definieron tres actividades en el plan de acción del proyecto 7734 - Fortalecimiento a la implementación del Sistema Distrital de Protección integral a las mujeres víctimas de violencias –SOFIA en Bogotá, en relación con la Estrategia de divulgación de la ruta única de atención a mujeres víctimas de violencia y en riesgo de feminicidio, dirigida a la ciudadanía, las cuales se implementan permanentemente y de forma simultánea para dar cumplimiento a este producto de la Política: 1. Brindar orientación psicosocial y con elementos socio jurídicos, así como información en la ruta de atención a mujeres víctimas de violencias a través de la Línea Púrpura Distrital "Mujeres que escuchan mujeres", 2. Articular acciones con el sector salud para eliminar barreras de protección, atención y acceso a la justicia de las mujeres víctimas de violencias o en riesgo de feminicidio, con el fin de prevenir la materialización del delito, y 3. Dinamizar la activación de rutas y sesiones de atención psicosocial a mujeres víctimas de violencias. 
1. Para la difusión de la Ruta Única de Atención a mujeres víctimas de violencias y en riesgo de feminicidio, durante el primer semestre y a través de la Línea Púrpura Distrital "Mujeres que escuchan mujeres”, se operaron los canales de contacto y atención dispuestos para la orientación psicosocial con elementos sociojurídicos, así como para la información a mujeres víctimas y terceras personas sobre la ruta de atención a mujeres víctimas de violencias, incluyendo los procedimientos ante las entidades competentes con respecto a las medidas de protección y trámites para iniciar proceso de denuncia ante  las entidades competentes como Comisarías de Familia y Fiscalía General de la Nación. 
2.  Con corte a junio, en el marco de la estrategia de prevención del feminicidio (desde la Estrategia Intersectorial para la Prevención y Atención de Víctimas de Violencia de Género con Énfasis en Violencia Sexual y Feminicidio - Estrategia en Hospitales, se llevaron a cabo 6 sesiones o espacios de capacitación y sensibilización con el sector salud, en temas como: socialización de la Estrategia Intersectorial, tipos de violencias contra las mujeres; Ley 1257 de 2008; protocolo de Atención a Mujeres Víctimas de violencia Sexual; el Derecho Fundamental a la Interrupción Voluntaria del Embarazo; y ley 1761 de 2015. 
3. En el marco del proceso de acompañamiento psicosocial para la activación de rutas en los casos de mujeres víctimas de violencias, se fortaleció la articulación y trabajo conjunto entre las Duplas y los equipos de la Estrategia de Justicia de Género, SAAT, Casa Refugio y la Estrategia de prevención y atención para los delitos de ataque con agentes químicos y trata de personas.</t>
  </si>
  <si>
    <t>Para el segundo trimestre de 2024, se tuvo una ejecución del 46% de los recursos disponibles para este producto. El presupuesto asociado a este producto corresponde a lo asignado a la actividad 9. Realizar procesos de sensibilización y formación para el fortalecimiento de capacidades a servidoras y servidores de entidades con presencia en el Distrito Capital, frente a la garantía del derecho de las mujeres a una vida libre de violencias y la atención integral a las víctimas de diferentes modalidades de violencias contra las mujeres, de la meta 5 del proyecto de inversión 7734 - Fortalecimiento a la implementación del Sistema Distrital de Protección integral a las mujeres víctimas de violencias –SOFIA en Bogotá.</t>
  </si>
  <si>
    <t>Para el segundo trimestre de 2024, se tuvo una ejecución del 57% de los recursos disponibles para este producto. El presupuesto asociado a este producto corresponde a lo asignado a las metas 3 y 4 del proyecto de inversión 7734 - Fortalecimiento a la implementación del Sistema Distrital de Protección integral a las mujeres víctimas de violencias –SOFIA en Bogotá.</t>
  </si>
  <si>
    <t>Para el segundo trimestre de 2024, se tuvo una ejecución del 58% de los recursos disponibles para este producto. El presupuesto asociado a este producto corresponde a lo asignado a la meta 9 del proyecto de inversión 7734 - Fortalecimiento a la implementación del Sistema Distrital de Protección integral a las mujeres víctimas de violencias –SOFIA en Bogotá.</t>
  </si>
  <si>
    <t>Para el segundo trimestre de 2024, se tuvo una ejecución del 105% de los recursos disponibles para este producto. El presupuesto asociado a este producto corresponde a lo asignado a las actividades 2. Fortalecer la respuesta de atención en emergencia a través de la implementación de la Agencia Muj en el marco de la integración de la Secretaría Distrital de la Mujer con el Número Único de Seguridad y Emergencias - NUSE, 3. Brindar atención psico jurídica en emergencia a través de la Agencia Muj en el marco de la integración de la Secretaría Distrital de la Mujer con el Número Único de Seguridad y Emergencias - NUSE, y 4. Realizar seguimientos efectivos a mujeres víctimas de violencias con posible riesgo de feminicidio a través de la Línea Púrpura Distrital "Mujeres que Escuchan Mujeres", de las metas 1 y 2 del proyecto de inversión 7734 - Fortalecimiento a la implementación del Sistema Distrital de Protección integral a las mujeres víctimas de violencias –SOFIA en Bogotá</t>
  </si>
  <si>
    <t>Para el segundo trimestre de 2024, se tuvo una ejecución del 48% de los recursos disponibles para este producto. El presupuesto asociado a este producto corresponde a lo asignado a la meta 8 del proyecto de inversión 7734 - Fortalecimiento a la implementación del Sistema Distrital de Protección integral a las mujeres víctimas de violencias –SOFIA en Bogotá.</t>
  </si>
  <si>
    <t>Para el segundo trimestre de 2024, se tuvo una ejecución del 49% de los recursos disponibles para este producto. El presupuesto asociado a este producto corresponde a lo asignado a la meta 7 del proyecto de inversión 7734 - Fortalecimiento a la implementación del Sistema Distrital de Protección integral a las mujeres víctimas de violencias –SOFIA en Bogotá.</t>
  </si>
  <si>
    <t>Para el segundo trimestre de 2024, se tuvo una ejecución del 94% de los recursos disponibles para este producto. El presupuesto asociado a este producto corresponde a lo asignado a las actividades 1. Brindar orientación psicosocial y con elementos socio jurídicos, así como información en la ruta de atención a mujeres víctimas de violencias a través de la Línea Púrpura Distrital "Mujeres que escuchan mujeres" y 15. Articular acciones con el sector salud para eliminar barreras de protección, atención y acceso a la justicia de las mujeres víctimas de violencias o en riesgo de feminicidio, con el fin de prevenir la materialización del delito y 23. Dinamizar la activación de rutas y sesiones de atención psicosocial a mujeres víctimas de violencias, de las metas 1, 6 y 9, respectivamente, del proyecto de inversión 7734 - Fortalecimiento a la implementación del Sistema Distrital de Protección integral a las mujeres víctimas de violencias –SOFIA en Bogotá</t>
  </si>
  <si>
    <t>Abril: 3.722
Mayo: 3.791
Junio: 2.269
Trimestre: 9.782</t>
  </si>
  <si>
    <r>
      <t xml:space="preserve">Al mes de mayo se tiene un acumulado de </t>
    </r>
    <r>
      <rPr>
        <sz val="10"/>
        <color rgb="FFFF0000"/>
        <rFont val="Arial"/>
        <family val="2"/>
      </rPr>
      <t>2,851.232</t>
    </r>
    <r>
      <rPr>
        <sz val="10"/>
        <color rgb="FF000000"/>
        <rFont val="Arial"/>
        <family val="2"/>
      </rPr>
      <t xml:space="preserve"> personas alcanzadas a través las diferentes redes sociales. Para este periodo se ajustan los de los alcances en Facebook del mes de abril teniendo en cuenta que por error de la aplicación no se había podido generar la estadística. Se puede evidenciar que el alcance de las redes sociales ha aumentado luego de crear nuevas estrategias de difusión  por lo que se logra un mayor alcance en los distintos canales.</t>
    </r>
  </si>
  <si>
    <t>Para el segundo trimestre de 2024, se tuvo una ejecución del 37% de los recursos disponibles para este producto. El presupuesto asociado a este producto corresponde a lo asignado a las actividades: 12. Hacer seguimiento jurídico y psicosocial periódico a mujeres en riesgo de feminicidio en Bogotá, según los casos remitidos por entidades competentes del orden nacional, distrital o local, y equipos de atención de la Secretaría Distrital de la Mujer.13. Articular acciones interinstitucionales para aportar a la garantía del derecho de las mujeres en riesgo de feminicidio a una vida libre de violencias, a través del Sistema Articulado de Alertas Tempranas - SAAT y 14. Brindar atención socio-jurídica en casos que sean reportados a través de la Estrategia Intersectorial para la Prevención y Atención de Víctimas de Violencia de Género con Énfasis en Violencia Sexual y, de la meta 6 del proyecto de inversión 7734 - Fortalecimiento a la implementación del Sistema Distrital de Protección integral a las mujeres víctimas de violencias –SOFIA en Bogotá. Feminicidio.</t>
  </si>
  <si>
    <t>Para el segundo trimestre de 2024, se tuvo una ejecución de 46% de los recursos disponibles para este producto. El presupuesto asociado a este producto corresponde a lo asignado a las actividades 10. Participar o convocar espacios de articulación y coordinación de acciones estratégicas para la prevención, atención y sanción de las violencias contra las mujeres en el Distrito Capital, según los lineamientos técnicos y operativos para el funcionamiento y la implementación del Sistema SOFIA y 11. Brindar asistencia técnica para el desarrollo de acciones de fortalecimiento de los componentes del Sistema SOFIA,  de la meta 5 del proyecto de inversión 7734 - Fortalecimiento a la implementación del Sistema Distrital de Protección integral a las mujeres víctimas de violencias –SOFIA en Bogotá. Feminicidio.</t>
  </si>
  <si>
    <t xml:space="preserve">Se continua la ejecución del recurso con la contratación de 9 personas que responden a este producto y un proceso de bolsa de software. Con los siguientes contratos y su respectiva fecha de inicio: 67 (22/01/2024),437(13/02/2024),576(23/02/2024),301(7/02/2024),641(26/02/2024),718(1/03/2024),709(1/03/2024), 642(23/02/2024)(60%); este último contrato aporta el 60% del mismo a este producto y el restante al producto 4,1,19. Con fecha 11/04/2023 se suscribió la adición a el contrato 683-2023. El ajuste en el recurso ejecutado corresponde al nuevo contrato y la liberación realizada a los contratos que se realizaron en el primer trimestre.  </t>
  </si>
  <si>
    <t>Durante el segundo semestre del 2024 para el cumplimiento de este producto se ejecutó el presupuesto relacionado de la siguiente manera: contrato de comunicaciones convergentes, licencias Microsoft, 15contratos de arrendamiento de inmuebles en los que funcionan las CIOM, Adición al contrato de vigilancia, contrato transporte y orden de compra aseo y cafetería, finalmente un contrato de prestación de servicios.</t>
  </si>
  <si>
    <t xml:space="preserve">Los recursos ejecutados corresponden al proyecto de inversión 7739 -"Difundir A 80000000 Ciudadanos Y Ciudadanas Información Sobre Los Derechos De Las Mujeres Y Oferta De Servicios Para Su Garantía En Bogotá, A Través Del Desarrollo De Campañas, Formatos De Comunicación Y Materiales De Divulgación Edu Pedagógica"
</t>
  </si>
  <si>
    <t>DERECHOS HUMANOS: A través de estas acciones afirmativas se busca avanzar en la dignificación de la vivencia menstrual para todas las personas a partir del reconocimiento de ser un hecho biológico que atraviesa la vida de las personas e incide en la calidad de vida y las posibilidades de ejercer otros derechos asociados por parte de las mujeres que habitan la ciudad. El avance de la educación menstrual incide en la igualdad de género, a la salud, a la educación y a la participación, además, se incide en el avance del derecho al agua y saneamiento, 
GÉNERO: Estas acciones afirmativas se implementan con personas con experiencias menstruales que habitan la calle en respuesta a la Sentencia T-398 de 2019 y la Resolución 883 de 2023. Esta acción busca incidir en el conocimiento del ciclo menstrual y de esa forma avanzar hacia la eliminación de tabúes menstruales, visibilización de temas asociados a la vivencia de ser mujer y además habitar la calle, tener útero y por tal razón, vivir cambios físicos y psicológicos asociados al ciclo menstrual. En estas acciones la Entidades corresponsables de la estrategia se entregan elementos de Cuidado Menstrual con el fin de incidir en menguar la pobreza menstrual de las personas que habitan la calle.  
DIFERENCIAL: Se hace énfasis en la población que habita la calle y que tiene experiencias menstruales, ya que son excluidas de diferentes escenarios y muchas veces se encuentran antes barreras económicas y de acceso para la gestión de menstruación con dignidad. Se realiza la entrega de elementos que inciden en su autocuidado y se brinda información a través del abordaje respetuoso, para aportar a su autoconocimiento, lo que permite que tengan una mirada y una aceptación diferente de su cuerpo.</t>
  </si>
  <si>
    <t>Para el segundo trimestre se reporta la  información financiera acumulada del primer trimestre, teniendo en cuenta que los compromisos para el cumplimiento de este producto se adquirieron en los meses de febrero y marzo.
Cabe precisar que para el segundo semestre del año se planea la contratación nuevamente del equipo de trabajo, lo que permitirá alcanzar el presupuesto programado para este producto.</t>
  </si>
  <si>
    <t>Para el segundo trimestre se reporta la  información financiera acumulada del primer trimestre, teniendo en cuenta que los compromisos para el cumplimiento de este producto se adquirieron a principio de la vigencia.
Cabe mencionar que para el segundo semestre del año se planea la contratación nuevamente del equipo de trabajo, lo que permitirá alcanzar el presupuesto programado para este producto.</t>
  </si>
  <si>
    <t xml:space="preserve">Avance primer trimestre:  (5%)
Se realiza reactivación de la Mesa Distrital de Cuidado Menstrual a finales del mes de febrero de 2024. 
Se establece el número de acciones  de la Estrategia Distrital de Cuidado Menstrual para la presente vigencia. 
Se definen como metas de la Mesa: 10 recorridos por la dignidad menstrual, 1 mensual en localidades que focalizadas y equivalentes al 50% de las acciones, es decir, cada recorrido significa un 5% de este avance.  
4 Jornadas Distritales de Cuidado Menstrual  equivalentes al 50% de la meta, es decir, que cada jornada tiene un peso de 12.5%. 
Implementación:
A través de la mesa distrital de Cuidado Menstrual se organizó e implementó  el primer recorrido por la Dignidad Menstrual en la localidad de Santa fe el día 19 de marzo. Participaron SDIS, IDIPRON y SD Salud. Se atienden 44 mujeres, se brinda información de Cuidado menstrual, prevención del taponamiento, rutas de atención, se verifica la vinculación al sistema de salud y se entregan elementos para la gestión menstrual.  
En la Mesa Distrital del mes de marzo se realiza la programación de la Primera Jornada de Dignidad Menstrual en la localidad de Los Mártires a realizarse el 17 de abril y el segundo recorrido por la Dignidad Menstrual a realizarse el 24 de abril. </t>
  </si>
  <si>
    <t xml:space="preserve">Avance segundo trimestre: Sumados los avances de las dos acciones 20% + 37.5% para un (57.5%).
Se realiza reactivación de la Mesa Distrital de Cuidado Menstrual y se establece el número de acciones de la Estrategia Distrital de Cuidado Menstrual para la presente vigencia.
a. 10 recorridos por la dignidad menstrual, 1 mensual en localidades que sean focalizadas y equivalentes al 50% de las acciones, es decir, cada recorrido significa un 5% de este avance.  En este sentido se realizaron 4 Recorridos por la Dignidad Menstrual en las localidades de: Santa Fe (44), Bosa (8), Antonio Nariño (10), y Rafael Uribe Uribe (6) para un avance de 20% en esta primera acción afirmativa.
b. 4 Jornadas Distritales de Cuidado Menstrual equivalentes al 50% de la meta, es decir, que cada jornada tiene un peso de 12.5%. 
Se realizaron 3 Jornadas por la Dignidad Menstrual, dos de ellas en la Localidad de Los Mártires, 1 por la carrilera del Tren, en el barrio Samper Mendoza (25) y 1 en el Barrio Santa fe (78) y la tercera en la Localidad de Kennedy, barrio Bella vista (61). Esto equivale a un avance del 37.5% de esta acción afirmativa.
Sumados los avances de las dos acciones 20% + 37.5% para un 57.5% de avance total. </t>
  </si>
  <si>
    <t>Durante el segundo trimestre, se realizaron 13 actividades de asistencia técnica, con seis jornadas de orientación en transversalización del enfoque diferencial, así: 
1. Integración Social 
2. Secretaría de Movilidad -, Unidad de Mantenimiento Vial, Empresa Metro y Transmilenio 
3. Instituto de desarrollo Urbano IDU 
4. con Empresa de Renovación Urbana de Bogotá  
5. con Secretaría de Hábitat 
6. Gobierno – Departamento Administrativo de la Defensoría del Espacio Público DADEP 
Adicionalmente, se llevó a cabo un conversatorio "Voces de Mujeres" realizado con el Departamento Administrativo del Servicio Civil Distrital DASCD sobre barreras de acceso a salud que afectan a las mujeres diversas; Un taller de enfoque diferencial con Cuerpo Oficial de Bomberos, Seguridad, Convivencia y Justicia y 5 con Mujeres y 3 talleres sobre enfoque diferencial y énfasis en mujeres con discapacidad con Dirección del Sistema de Cuidado; reunión con Dirección de Gestión de Conocimiento para aportes a encuesta violencia obstétrica y prestación de 19 servicios de interpretación para la atención a mujeres sordas en los servicios y actividades de la SDMujer.</t>
  </si>
  <si>
    <t>En el segundo trimestre de la vigencia se continua y fortalece la articulación de las entidades de la Administración distrital para avanzar en la implementación y seguimiento de Sistema Distrital de Cuidado, tanto a nivel distrital como territorial, en aras de garantizar la operación y sostenibilidad de todos los modelos de operación. En la actualidad, se están implementando 23 manzanas del cuidado con presencia en las 19 localidades urbanas y urbano-rurales de Bogotá.  Se espera inaugurar dos manzanas del cuidado para el segundo semestre de la actual vigencia (CADE La Gaitana, en Suba Tibabuyes y 2. Comunidad del Cuidado el Camino, en la UPL Salitre en Engativá). Continúan dos proyectos/programas de asistencia domiciliaria en el D.C. liderados por las Secretarías de Integración Social y Mujer en articulación con PNUD. Así como la implementación del Decreto Distrital 415 de 2023 y el Acuerdo 002 de 2023 “Por el cual se adopta el Reglamento Interno del Mecanismo de Gobernanza del Sistema Distrital de Cuidado”; la Resolución 233 de 2018; y, la Resolución 753 de 2020 “Por la cual se modifica la Resolución 233 del 08 de junio de 2018 “Por la cual se expiden lineamientos para el funcionamiento, operación, seguimiento e informes de las Instancias de Coordinación del Distrito Capital”.
Para esto, se realizó sesión ordinaria virtual de la Unidad Técnica de Apoyo (28.05.24), la No. 48 desde que se expidió el Decreto 237 de 2020 (derogado en la actualidad) y la 9na desde que se expidió el Decreto 415 de 2023. Se participo en la elaboración del acta de la Unidad Técnica de Apoyo realizada el 30.04.24, remisión a la secretaría técnica (17.05.24) y y se remitió junto con el acta de la sesión No. 45 y 46  para publicación en las páginas Web de la Secretaría Distrital de la Mujer y el Sistema Distrital de Cuidado. (16.02.24) y se. realizó la actualización de la Mesa de seguimiento al Convenio 913, Mesa de Infraestructura del Cuidado y Mesa de Infocuidado. 
De igual manera, se elaboró un proyecto de modificación de la Resolución No. 0541 de 2023 "Por medio de la cual se adopta el proceso de elección de algunas representaciones del Mecanismo de Participación y Seguimiento del Sistema Distrital de Cuidado según lo establecido en el Acuerdo Distrital 893 de 2023 y el Decreto Distrital 415 de 2023". Esta modificación se realizó debido a que al 9 de mayo de 2024 no se había inscrito ningún proceso para el proceso eleccionario del Mecanismo de Participación y Seguimiento del Sistema Distrital de Cuidado. El trámite se inició con la Oficina Asesora Jurídica. Posteriormente, se publicó el proyecto en LegalBog y en el sitio web de la Secretaría Distrital de la Mujer. Finalmente, se remitió el documento ajustado con los vistos buenos del equipo, la directora y la subsecretaria y se envió a Despacho para suscripción de la secretaria de la Mujer.
En este sentido, el avance propuesto parte de la interpretación de un indicador que comprende la asistencia técnica a demanda, solicitada por las entidades que componente el Sistema Distrital de Cuidado, el cual se compone de 13 entidades (actualmente reformulado con la normatividad vigente) y que de acuerdo a sus requerimientos son atendidos en su totalidad en cada periodo evaluado. El avance se propone de manera permanente durante la vigencia 2024 en un 100%, por lo tanto, el avance trimestral se mantendrá en 100%, debido a que la atención se gestiona en su totalidad cada trimestre acorde a la demanda evidenciada en cada periodo.</t>
  </si>
  <si>
    <t xml:space="preserve">En el periodo evaluado, se encuentran en operación 23 manzanas de cuidado en el Distrito,  cumpliendo con la meta de inauguración de manzanas proyectada para el primer semestre del año en curso  y ampliando así la oferta en localidades con índices altos de priorización a nivel distrital. De esta manera, se cumple con el 100% de la meta de ejecución. Las 23 Manzanas del Cuidado inauguradas vienen ampliando la cobertura de atenciones y el posicionamiento en los territorios, beneficiando así a las personas cuidadoras y a las personas que requieren cuidados o altos niveles de apoyo en Bogotá.
Así mismo, se avanzó en la convocatoria y  gestión para el desarrollo de 18 sesiones de mesas locales e interlocales, con el fin de realizar el monitoreo y seguimiento a la operación e  implementación de servicios según las fichas técnicas;  se desarrollaron socializaciones en las 19 localidades urbanas que promovieron la consolidación y  la apropiación de las Manzanas del Cuidado por parte de las personas cuidadoras, además de posicionar las Manzanas del Cuidado con actores sociales, comunitarios y ciudadanía en general, a fin de beneficiar las personas cuidadoras y  las personas que requieren cuidados en el distrito.
Para la Estrategia Territorial de las Manzanas del Cuidado se implementaron 139 actividades de difusión y socialización del Sistema Distrital del Cuidado y los servicios de las 23 Manzanas del Cuidado en 19 localidades de Bogotá, a saber: Antonio Nariño, Bosa, Centro (Santa Fe-Candelaria), Chapinero, Ciudad Bolívar, Engativá, Fontibón, Kennedy, Mártires, Puente Aranda, Rafael Uribe Uribe, San Cristóbal, Suba, Tunjuelito, Teusaquillo, Usaquén, Usme y Barrios Unidos. La difusión a nivel territorial se desarrolló con personas cuidadoras y actores estratégicos en las localidades, contribuyó a avanzar en el propósito de divulgar los objetivos del Sistema Distrital del Cuidado, los servicios de las manzanas y su posicionamiento con las cuidadoras y la ciudadanía en general. A la fecha, el balance de las socializaciones desarrolladas durante la vigencia 2023 (1330) y 2024 (600). De igaul manera,  se realizaron 22 recorridos territoriales que permitieron posicionar la estrategia de Manzanas del Cuidado en el territorio con personas cuidadoras y actores claves de cada localidad, a saber: Antonio Nariño, Bosa, Centro (Santa Fe-Candelaria), Chapinero, Ciudad Bolívar, Engativá, Fontibón, Kennedy, Mochuelos, Puente Aranda, Rafael Uribe Uribe, San Cristóbal, Suba, Teusaquillo, Tunjuelito, Usaquén, Usme y Barrios Unidos. 
El avance propuesto en la implementación de la estrategia de manzanas del cuidado en la vigencia 2024 estimada en un 55% de avance en la propuesta general planteada al 2024, se compone de fases que consideran la ampliación de las manzanas dispuestas en el distrito y su correspondiente fortalecimiento, y para ésta vigencia, se estipulan 2 manzanas en localidades, disponiendo de una manzana del cuidado en todas las localidades urbanas del distrito. La primera fase propone la inauguración de una manzana en el primer trimestre, y una manzana en el segundo trimestre. En este sentido, el avance se propone de manera ponderativa por cada trimestre durante la vigencia 2023, de acuerdo a sus fases programadas, hasta llegar al 55% general en la estimación a 2030; por lo tanto, el avance trimestral, considerando dos manzana inaugurada (segunda fase), sobre una programada (primera fase) es del 100%.
</t>
  </si>
  <si>
    <t>En el segundo trimestre del año, con la implementación del proceso de formación de la Estrategia Cuidado a Cuidadoras, en el acumulado al término de la vigencia 2024 se han certificando a 420 mujeres en "Herramientas para Cuidadoras en el Reconocimiento de su Trabajo de Cuidado" a través del Aula Virtual de la SDMujer, en Manipulación de Alimentos a través de los procesos de Formación Complementaria implementados por los tutores/as SENA; así mismo, en el marco del Convenio Interadministrativo 012 con el SENA se certificaron 149 mujeres cuidadoras en el proceso de Evaluación y Certificación por Competencias Laborales ECCL por las 3 evaluadoras vinculadas a nuestra entidad. para los procesos de Formación Complementaria, se cuenta con el apoyo de 23 formadoras en todas Manzanas del Cuidado de la Ciudad. En el marco de los procesos realizados por el SIDICU en la vigencia referida al reporte, se han beneficiado del servicio de orientación y asesoría psico jurídica a 6.469 personas cuidadoras  ((3.301) orientación y asesoría jurídica y (3.168) orientación psicosocial).
Por su parte, se han programado y desarrollado, veinticuatro (24) cursos de Formación Complementaria para mujeres cuidadoras, en "Herramientas para cuidadoras en el reconocimiento de su trabajo de cuidado" programa de 10 horas cuyos contenidos fueron elaborados junto a la Universidad Nacional de Colombia en la vigencia 2021 y a los que se accede a través del Aula Virtual de la Secretaría Distrital de la Mujer; Curso de Manipulación de Alimentos desarrollado por medio de Instructor del Servicio Nacional de Aprendizaje SENA en la Manzana del Cuidado de Usaquén; así como tres (3) procesos de Evaluación y Certificación por Competencias Laborales ECCL llevados a cabo por las tres (3) evaluadoras vinculadas a la entidad quienes certifican los conocimientos de las cuidadoras bajo la norma "Cuidar personas según protocolos de actividades básicas cotidianas", por lo cual el número total de cuidadoras certificadas en el marco de la Estrategia de Cuidado a Cuidadoras en el mes de mayo fue de quinientas sesenta y nueve (569). 
Para el avance propuesto en la implementación de la estrategia de cuidado a cuidadoras en las manzanas del cuidado en la vigencia 2024 estimada en un 55% de avance en la propuesta general planteada, se compone de fases que consideran la ampliación de las manzanas dispuestas en el distrito y su correspondiente fortalecimiento para su directo impacto de cuidado a cuidadoras; para ésta vigencia, se estipulan aumentar la difusión de esta estrategia en 2 nuevas manzanas, ampliando el alcance de la estrategia y su correspondiente monitoreo en las mesas locales de  las localidades, proyectando una manzana del cuidado en todas las localidades urbanas del distrito. La primera fase propone la inauguración de una manzana en el primer trimestre y una manzana en el segundo trimestre del año. En este sentido, el avance se propone de manera ponderativa por cada trimestre durante la vigencia 2024, de acuerdo a sus fases programadas, hasta llegar al 55% general en la estimación a 2030; por lo tanto, el avance trimestral, considerando dos manzana inauguradas (segunda fase), sobre una programada (segunda fase) es del 100%.</t>
  </si>
  <si>
    <t xml:space="preserve">Para el primer semestre de la vigencia, frente al proceso de diseño y socialización de la caja de herramientas de la Estrategia Pedagógica de Cambio Cultural se diseñó y revisó cuatro metodologías. La primera, "El Tendedero de Imaginarios" de estructura corta que se implementó en la inauguración de la primera manzana del cuidado con enfoque de Transformación Cultural Ecoparque en Ciudad Bolívar y la segunda, “Cuidarme y Cuidarte: Una tarea conjunta” del módulo “A cuidar se aprende-familias” de aplicación virtual para las personas cuidadoras beneficiarias del programa de Asistencia en casa, la tercera la golosa del cuidado, por último la metodología A cuidar se aprende enfocada a población LGBTI. 
Se diseñó una herramienta de arquitectura de decisiones para guiar la redistribución de los trabajos de cuidados en los hogares para las beneficiarias de Asistencia en Casa. Se diseño y envió la primera estrategia de comunicaciones desde un enfoque de transformación cultural para el reconocimiento y la redistribución de los trabajos de cuidados enfocada en el día de la madre, así como en la organización de un calendario de campaña para el posicionamiento de los objetivos del equipo de Transformación Cultural. Por último, se crearon otros dos documentos para la implementación del equipo de Transformación Cultural a partir de los ejes transversales: componente de formación a formadores y bases teóricas sustento de las acciones 2024 –2028.  
El avance se propone de manera acumulativa durante la vigencia 2024 hasta llegar al 100%; por lo tanto, el avance trimestral se incrementará en cada periodo, de acuerdo a la anualización del indicador, es decir este avance tendrá en cuenta el porcentaje correspondiente a la ponderación de la vigencia, como un reporte constante. 
</t>
  </si>
  <si>
    <t>GÉNERO: La gestión del conocimiento y su respectivo resguardo documental favorece a mitigar la exclusión o discriminación hacia las mujeres, al establecer las bases del Sistema Distrital de Cuidado segregados por sexo para dar cuenta de la atención a las personas y visibilizar a quienes vivencian una sobrecarga en las labores de cuidado no remuneradas.; de esta forma, se construye una acción afirmativa en favor de las mujeres y hombres sujetos del sistema de cuidado. Se busca socializar los alcances de la política y sus alcances a una mayor población, para conocer las particularidades por género y su respectivo cuidado.
DIFERENCIAL: La materialización del producto  contribuye a establecer una acción afirmativa en diferentes grupos poblacionales que han sufrido discriminación por su pertenencia étnica, edad, orientación sexual, identidad de género, discapacidad, entre otras categorías. De esta forma, se enfoca a las necesidades, problemáticas, intereses y demandas de las poblaciones, sectores o grupos a los que va dirigido. Al realizar y fortalecer instrumentos de política normados, se favorece al enfoque diferencial, su cuidado y desarrollo.
TERRITORIAL:  El lineamiento base del Sistema Distrital de Cuidado se enfoca a combatir un tipo de segregación socio espacial, al realizar atención a personas de todos los ciclos vitales, lo que se expresa en la desagregación de las cifras. Cada socialización y esfuerzo en desarrollos normativos se inclinan hacia la territorialidad en la ejecución y participación social.</t>
  </si>
  <si>
    <t>GÉNERO: La interlocución con entidades del nivel distrital para la implementación se implementa a través de la inclusión y seguimiento de las apuestas interinstitucionales en el cuidado y protección por género en el Distrito, aunando esfuerzos, para su respectiva consolidación del uso del lenguaje incluyente, de igual forma el desarrollo de servicios que identifican la desigualdad de género en el trabajo de cuidado no remunerado, en los componentes de formación, respiro, generación de ingresos y transformación cultural del Sistema de Cuidado. 
DIFERENCIAL: El enfoque se consolida a través de la articulación con diversas entidades del Distrito asegura la representación diferencial y por sectores, que garantiza una apuesta interinstitucional en el marco del sistema de cuidado con entidades del nivel distrital para la aplicación de actividades que identifican las discriminaciones que vivencian las personas cuidadoras y las personas que requieren cuidado y apoyo, en los componentes de formación, respiro, generación de ingresos, cuidado y transformación cultural del Sistema de Cuidado.
TERRITORIAL: La articulación interinstitucional para consolidar el Sistema Distrital de Cuidado garantiza que los servicios se territorializa en las localidades según el índice de priorización del cuidado. Al contar con diversos actores participando en las mesas de seguimiento y participación se favorece la territorialidad y su respectiva representación en los mecanismos de consulta y participación.</t>
  </si>
  <si>
    <t>GÉNERO: La implementación de la estrategia para la adecuación de infraestructura de manzanas de cuidado se materializa por medio de la  prestación de servicios que demandan en la mayoría de los casos mujeres, que se reconocen como cuidadoras, en razón a la sobrecarga de trabajo de cuidado no remunerado asociada con la división sexual del trabajo; de esta forma, se garantiza una aplicabilidad pro genero con impacto directo. La estrategia esta diseñada para reconocer el cuidado, sus respectivos alcances y su protección a cada género vinculado, buscando la resignificación en labores realizadas.
DIFERENCIAL: El enfoque  se establece a través de la prestación de servicios y la aplicabilidad de estrategias para el ajuste de infraestructura de manzanas de cuidado que demandan en la mayoría de los casos mujeres en sus diferencias y diversidad, que se reconocen como cuidadoras, y personas en sus diferencias y diversidad que requieren cuidado y diferentes niveles de apoyo. La estrategia esta diseñada para reconocer el cuidado, sus respectivos alcances y su protección de manera diferencial vinculado, buscando la resignificación en labores realizadas. 
TERRITORIAL: Las manzanas del cuidado se encuentran ubicadas en 19 localidades del Distrito Capital, lo cual hace parte integral de la estrategia para la adecuación de infraestructura de manzanas de cuidado y su correspondiente proyección en el tiempo. La estrategia esta diseñada para reconocer el cuidado, sus respectivos alcances y su protección en los territorios, buscando la resignificación en labores realizadas.</t>
  </si>
  <si>
    <t xml:space="preserve">GÉNERO: En la  implementación de unidades móviles, el enfoque de género se aplica por medio de la estructuración y articulación de estrategias que demandan en la mayoría de los casos mujeres, que se reconocen como cuidadoras, en razón a la sobrecarga de trabajo de cuidado no remunerado asociada con la división sexual del trabajo; esta apuesta se aplica directamente llevando el portafolio de servicios enfocado a género. La estrategia esta diseñada para reconocer el cuidado, sus respectivos alcances y su protección a cada género vinculado, buscando la resignificación en labores realizadas.
DIFERENCIAL: El enfoque  se desarrolla en la implementación de la estrategia para el desarrollo y fortalecimiento de unidades móviles, por medio de uno de los buses del cuidado que se dedica a acercar los servicios a comunidades campesinas y rurales. La estrategia esta diseñada para reconocer el cuidado, sus respectivos alcances y su protección de manera diferencial vinculado, buscando la resignificación en labores realizadas. </t>
  </si>
  <si>
    <t>GÉNERO: La documentación de la estrategia y el resguardo de su metodología, lecciones aprendidas y acciones de mejora en el marco de la transformación cultural se implementa en los contenidos programáticos de los talleres de la Estrategia Pedagógica y de Cambio Cultural, los cuales están orientados a la no reproducción y cuestionamiento de estereotipos sexistas asociados con la división sexual del trabajo por parte de la ciudadanía en general. Se cuenta con talleres dirigidos específicamente a mujeres y a hombres en sus diferencias y diversidad. 
DIFERENCIAL: El enfoque aplicable en la gestión de información por medio de la documentación de la estrategia de transformación cultural, se desarrolla en los temas y contenidos de los talleres de la Estrategia Pedagógica y de Cambio Cultural, orientados a la no reproducción, entre otras temáticas, dirigidos a la ciudadanía en general.  
TERRITORIAL: Los talleres de transformación y cambio cultural se materializan en las manzanas y los buses del cuidado del Sistema Distrital del Cuidado como en todas las localidades del Distrito Capital., garantizando la sinergia con la documentación de la estrategia de transformación cultural y sus respectivos objetivos e impactos proyectados.</t>
  </si>
  <si>
    <t>GÉNERO: La documentación de la estrategia de transformación cultural se aplica en los temas y contenidos de los talleres de la Estrategia Pedagógica y de Cambio Cultural, los cuales están orientados a la no reproducción y cuestionamiento de estereotipos sexistas asociados con la división sexual del trabajo por parte de la ciudadanía en general. Se cuenta con talleres dirigidos específicamente a mujeres y a hombres en sus diferencias y diversidad. 
DIFERENCIAL: El enfoque diferencial en la documentación de la estrategia de transformación cultural, se aplica en los temas y contenidos de los talleres de la Estrategia Pedagógica y de Cambio Cultural, orientados a la no reproducción, entre otras temáticas, dirigidos a la ciudadanía en general.  
TERRITORIAL: Los talleres de cambio cultural se realizan donde se ubican las manzanas y los buses del cuidado del Sistema Distrital del Cuidado como en todas las localidades del Distrito Capital., garantizando la sinergia con la documentación de la estrategia de transformación cultural y sus respectivos objetivos e impactos proyectados.</t>
  </si>
  <si>
    <t>En el segundo trimestre se mantiene la actualización permanente de la Base de datos de enlaces para la mesa de seguimiento al Convenio 913. Reporte a la fecha de 17 manzanas del cuidado con actualización de anexos 2. Se logró la socialización de lineamientos técnicos y nuevas metas del sistema de cuidado para el periodo del 2024-2027.
En este sentido se generó una estrategia novedosa que facilita la articulación de diferentes entidades distritales para prestar servicios y ser sedes ancla de las manzanas del cuidado, permite una operación rápida y eficaz que cumple con el objetivo de garantizar actividades a personas cuidadoras de calidad y con eficiencia.
Para el periodo evaluado, el avance propuesto en la elaboración del documento de lineamientos para la formulación de las bases del Sistema Distrital de Cuidado, en la vigencia 2023 considera la consolidación de un documento de referencia que sea replicable e implementado en el territorio, reflejando la presentación del documento  y su respectiva socialización en espacios de discusión y difusión con organizaciones públicas y privadas, funcionarios y otros actores del territorio, en la cual se continuara la comunicación del lineamiento en construcción, acompañado de los ajustes requeridos, en concordancia con el acuerdo 893 del 2023 y el decreto reglamentario asociado. En este sentido, el avance se propone de manera acumulativa durante la vigencia 2024 hasta llegar al 100%; por lo tanto, el avance semestral es de un 100%.</t>
  </si>
  <si>
    <t>Se desarrollaron 16  espacios respiro  con la participación de 316 mujeres en sus diferencias y diversidades.35 mujeres adultas y mayores en la localidad de Engativá  33 mujeres en actividades sexuales pagadas  en la localidad de Barrios Unidos, 174  mujeres privadas de la libertad  en sus diferencias y diversidades en las localidades de Puente Aranda  y Barrios unidos, 14 mujeres campesinas y rurales en la zona rural de suba, 41 mujeres migrantes y refugiadas en las localidades de Kennedy y la candelaria y 19 mujeres diversas en la localidad de candelaria.
Encuentros colectivos que promueven el bienestar emocional y la resiliencia, fortaleciendo:
1. Conciencia sobre si mismas y el ahora
2. La resignificación de la experiencia y trayectoria de vida
3. La autonomía, la autoestima y la autoconfianza
4. La identificación de recursos propios y redes de apoyo
Estos espacios plantean metodologías diferenciales que reconocen saberes y prácticas culturales como la danza, el trenzado, la música, y otras actividades significativas para los diferentes grupos de mujeres como la aromaterapia, la narrativa, las plantas, entre otras promoviendo formas alternativas de autocuidado y bienestar emocional libre de estereotipos de género.</t>
  </si>
  <si>
    <t>Para el segundo trimestre de la vigencia se adelanto a satisfacción la validación de la documentación entregada por el contratista y la verificación de paz y salvo con corte al pago No. 19; en ese sentido, se logró acordar un cronograma con el contratista para proceder con la liquidación del contrato en el mes de junio con acuerdo bilateral. Desde el inicio de la estrategia en 2021, los Buses del Cuidado han operado de manera itinerante en 14 de las 20 localidades de Bogotá, en zonas urbanas donde no es posible implementar manzanas del cuidad y en zonas rurales, cuyas particularidades geográficas requieren que una alternativa móvil para llevar servicios de cuidado en proximidad a las casas de las personas cuidadoras. Con corte de Infocuidado del 29 de febrero, la estrategia alcanzó a 5.074 personas (El total de personas no es igual a la suma por bus o por ciclo, pues una misma persona pudo participar en los diferentes buses y diferentes ciclos).
En consecuencia, el avance propuesto en la implementación de la estrategia de manzanas del cuidado en la vigencia 2024 estimada en un 55% de avance en la propuesta general planteada al 2024, se compone de fases que consideran la ampliación de las manzanas dispuestas en el distrito y su correspondiente fortalecimiento, y para ésta vigencia, se estipulan 2 manzanas y unidades móviles, disponiendo de una manzana del cuidado en todas las localidades urbanas del distrito. La primera fase (ciclo en el caso de unidades móviles) propone la operación de una unidad móvil rural y una urbana en territorios; en este sentido, el avance se propone de manera ponderativa por cada trimestre durante la vigencia 2024, de acuerdo a sus fases programadas (y operación de las unidades móviles), hasta llegar al 55% general en la estimación a 2030; por lo tanto, el avance trimestral, considerando una unidad móvil rural y una urbana en operación, sobre una unidad móvil rural y una urbana en operación es del 100%.</t>
  </si>
  <si>
    <t xml:space="preserve">Género: Los espacios respiro promueven espacios de autocuidado libres de estereotipos de género, reconociendo las voces, necesidades e intereses de las mujeres participantes, empoderándolas frente al derecho a la salud plena, incluido el bienestar emocional. En este trimestre permitieron reconocer la interseccionalidad y necesidades especificas de la mujeres LBT privadas de la libertad 
Diferencial: Cada espacio respiro prioriza la participación de las mujeres en sus diferencias y diversidad que producto de dinámicas sociales y culturales viven exclusión y discriminación. Las metodologías propuestas reconocen las particularidades y necesidades de los diferentes grupos de mujeres y la interseccionalidad  frente al cuidado y atención de su bienestar emocional y  sus capacidades de afrontamiento por esta razón plantean acciones que respondan a sus intereses, prácticas, creencias, cosmovisiones y se realizan en horarios y lugares que sean accesibles para ellas. Para este trimestre la interseccionalidad frente a las mujeres prinadas de la libertad permitieron ajustes razonables  a las metodologías fortaleciendo el enfoque diferencial en los procesos de salud mental y bienestar emocional 
Derechos Humanos: Los espacios respiro promueven en cada una de las actividades propuestas la dignidad humana, el reconocimiento de los derechos de las mujeres, en especial el derecho a la salud plena y a una vida libre de violencias. Este trimestre permitió aportar al reconocimiento d ellos derechos en salud integral de las mujeres migrantes y refugiadas y la mujeres privadas de la libertad en especial las mujeres indígenas y LBT que están recluidas en centros penitenciarios de la ciudad </t>
  </si>
  <si>
    <t>Para el segundo trimestre no se reporta información financiera ya que el cumplimiento del producto se encuentra asociado a los recursos del contrato de bolsa logística, el cual iniciará en el tercer trimestre del año.</t>
  </si>
  <si>
    <t>En el periodo de abril a junio se comprometieron recursos por valor de 80 millones, para la contratación de prestación de servicios de profesionales para la planeación técnica territorial, la Gestión de información, seguimiento y rendición de cuentas, para estructurar procesos de costos y para contara con los procesos bolsa de transporte, licenciamiento Microsoft y central de medios.</t>
  </si>
  <si>
    <t>En el periodo de abril a junio se comprometieron recursos por valor de 73 millones, para la contratación de prestación de servicios de profesionales para la Gestión de información, para estructurar los procesos de costos y para contar con los procesos bolsa de transporte, licenciamiento Microsoft y central de medios</t>
  </si>
  <si>
    <t>En el periodo de abril a junio se comprometieron recursos por valor de 70 millones, para la contratación de prestación de servicios de profesionales para apoyar las manzanas, para atender jurídicamente, para contar con tres (3) evaluadoras enfermeras, dos (2) formadoras, para la planeación técnica territorial, para la gestión de información, seguimiento y rendición de cuentas, para estructurar procesos de costos y contar con los procesos bolsa transporte, aseo y cafetería, convergentes, licencias Microsoft y central de medios</t>
  </si>
  <si>
    <t>En el periodo de abril a junio se comprometieron recursos por valor de 48 millones, para la contratación de prestación de servicios de profesionales para atender jurídicamente, para contar con tres (3) evaluadoras enfermeras, dos (2) formadoras, para la gestión de información, seguimiento y rendición de cuentas, para estructurar procesos de costos y contar con los procesos bolsa transporte, licencias Microsoft y central de medios.</t>
  </si>
  <si>
    <t>En el periodo de abril a junio se comprometieron recursos por valor de 72 millones, para la contratación de prestación de servicios de profesionales para atender jurídicamente, para contar con tres (3) evaluadoras enfermeras, dos (2) formadoras, una (1) gitana,  para la gestión de información, seguimiento y rendición de cuentas, para estructurar procesos de costos y contar con procesos bolsa de transporte, convergentes, licencias Microsoft y central de medios</t>
  </si>
  <si>
    <t>En el periodo de abril a junio se comprometieron recursos por valor de 77 millones, para la contratación de prestación de servicios de profesionales para Red de Alianzas,  para la Gestión de información, seguimiento y rendición de cuentas, para estructurar procesos de costos y contar con procesos bolsa de transporte, licencias Microsoft y central de medios</t>
  </si>
  <si>
    <t>En el periodo de abril a junio se comprometieron recursos por valor de 72 millones, para la contratación de prestación de servicios de profesionales para Red de Alianzas,  para la Gestión de información, seguimiento y rendición de cuentas, para estructurar procesos de costos y contar con procesos bolsa de transporte, licencias Microsoft y central de medios</t>
  </si>
  <si>
    <t>Como parte de la programación se contemplo la producción y publicación de un (1) estudio o investigación que de cuenta de la situación de derechos de las mujeres. 
Al respecto; se realizó la publicación del documento: Resultados modelo estadístico de regresión lineal para la identificación de factores de riesgo y protección para la Violencia Intrafamiliar en Bogotá. Publicado: 31 de mayo de 2024 
https://omeg.sdmujer.gov.co/phocadownload/2024/InformeVIFBogota.pdf
Dado lo anterior, se da cumplimiento a lo programado</t>
  </si>
  <si>
    <t>Como parte del fortalecimiento de la infraestructura tecnológica del   Observatorio de Mujeres y equidad de género para facilitar la articulación con los sectores distritales pertinentes, se realizaron en el segundo trimestre de la vigencia 2024, las siguientes acciones:
a. Avance en la implementación de SIMISIONAL 2.0 
El Sistema de Información del OMEG SIMISIONAL 2,0, se encuentra en operación en un 100%, no obstante, las dependencias han interactuado con el sistema a través de unidades de gestión como: Línea Purpura, móvil mujer, casas refugio, atención inicial, atención a la ciudadanía, emprendimiento y empleabilidad, formación, entre otros. Se crearon nuevos perfiles para que personal de la entidad pudiera hacer uso del sistema. 
Por otra parte, el Sistema de Información permite la actualización permanente de indicadores de la batería del OMEG, mediante datos de atenciones misionales. 
Adicionalmente, como parte de la información que reposa en el SIMisional 2.0 encontramos lo relacionado con el Sistema Distrital de Cuidado, para ello, se cuenta con un sistema propio denominado InfoCuidado, este sistema operó con la integración de treinta bases de datos de las personas atendidas correspondiente a nueve sectores de la administración distrital.
b.  Cumplimiento en la entrega de productos estadísticos publicados en la página web del OMEG. 
1. Reporte de Atenciones Secretaría Distrital de la Mujer. 1 al 31 de marzo de 2024, publicado el 12 de abril de 2024
2. Reporte de Atenciones Secretaría Distrital de la Mujer. 1 al 30 de abril de 2024, publicado el 31 de mayo de 2024
3. Reporte de Atenciones Secretaría Distrital de la Mujer. 1 al 31 de mayo de 2024, publicado el 19 de junio de 2024
Los documentos pueden ser consultados en el siguiente vínculo: https://secretariadistritald.sharepoint.com/:f:/s/Instrumentosplaneacin2021/EnfV1YK7Cc5Lq8P3hJSK7rIBxsLWj09e10dLnWyLQCyOUw?e=vBq1xK</t>
  </si>
  <si>
    <t>Como parte de la Infraestructura de datos espaciales del Distrito – IDECA, se cuenta con 11 indicadores, con información de datos abiertos y la adecuación de mapas en la página web del OMEG y la página de datos abiertos de la ciudad. La información cartográfica está asociada a tres temas e indicadores de interés, permitiendo visualizar la situación de derechos de las mujeres por localidad, y se hace actualización de los datos cada trimestre. Distribuidos de la siguiente manera:
a. Violencias: (6 indicadores)
b. Indicadores de atenciones de la Secretaría de la Mujer (1 indicador distribuido según la atención en CIOM, Casa de Todas, Casa Refugio, Sistema de Cuidado, Duplas psicosociales, Servicios Estrategia Justicia de Género y Línea Púrpura).
c. Indicadores de calidad de vida - Pobreza y desempleo. (4 indicadores)
Para el segundo trimestre se actualizaron los once indicadores (11) programados. 
La información actualizada se puede consultar en: https://omeg.sdmujer.gov.co/dataindicadores/index.html
Asimismo, en la página de datos abiertos:
https://datosabiertos.bogota.gov.co/dataset?groups=tem_mujer</t>
  </si>
  <si>
    <t xml:space="preserve">Género: Los datos recolectados por el Simisional 2.0 permiten hacer análisis de información con enfoque de género, asimismo el cruce de variables (sexo, edad, ocupación, escolaridad, etnia, identidad de género, orientación sexual, caracterización socioeconómica, familiar, discapacidad, territorio y tipo de atención) ampliando así, la producción de información sobre la situación de derechos de las mujeres en la ciudad, a partir de las atenciones del sector 
</t>
  </si>
  <si>
    <t>GÉNERO: El Observatorio de Mujeres y Equidad de Género contempla la información cartográfica con enfoque de género, esto quiere decir, la visualización de mapas permite identificar la situación de derechos de las mujeres en  Bogotá, asimismo, las atenciones a servicios de la entidad y favorece el análisis desde la variable sexo. 
TERRITORIAL: Se contemplo la variable urbano, distribuyendo la información por localidades para dar cuenta de las situaciones diferenciales en el territorio, asimismo, se contemplo la variable rural</t>
  </si>
  <si>
    <t>Para la vigencia 2024 se programó la formación de 3.100 mujeres en desarrollo de capacidades en habilidades digitales. Durante el trimestre del reporte se cuenta con un total de 1.511 mujeres formadas para un total acumulado de 2.974 mujeres. 
Las mujeres formadas has participado de los siguientes cursos de manera virtual y presencial en le marco de los Centros de Inclusión Digital:
a. Creación de contenidos en redes sociales
b. Descubriendo office
c. Habilidades digitales para la autonomía de las mujeres 
d. Habilidades socioemocionales 
e. Informática básica, Word, Excel e internet 
f. Manejo básico de herramientas Microsoft office 2016
g. Manejo intermedio de herramientas office 2016 Excel
h. Prevención de violencias digitales
Las mujeres que participan en los distintos cursos ofertados por la estrategia de Centros de Inclusión Digital, han manifestado que usarán los conocimientos adquiridos para mejorar sus oportunidades laborales, de participación en diversos escenarios comunitarios y en el relacionamiento con sus familiares y amistades. 
Los documentos se pueden consultar en el siguiente vínculo:
Link: https://secretariadistritald.sharepoint.com/:f:/s/DGC-CentrosdeInclusinDigital/ElxnYTWneOhFjMbFF8H2iUEBo6nWZN0vbo44t_MNak4eRg?e=RdUDfW</t>
  </si>
  <si>
    <t>Para el segundo no se programó la incorporación de nuevas casas de justicia que operen con el modelo de ruta integral, por lo tanto, se mantiene la prestación del servicio de atención psicojurídica en el grupo de 7 Casas de Justicia que operan con el modelo de Ruta Integral, en: Ciudad Bolívar, Suba Ciudad Jardín, Barrios Unidos, Bosa Campo verde, Kennedy, San Cristóbal y  Fontibón.</t>
  </si>
  <si>
    <t xml:space="preserve">Género: Las mujeres se benefician al poder acceder a los servicios de orientación y asesoría sociojurídica en las Casas de justicia donde tiene presencia la Secretaría Distrital de la Mujer. Específicamente para las casas donde se implementa la ruta integral, se cuenta con el equipo interdisciplinario conformado por Psicóloga, Dinamizadora 2 abogadas que atienden en los 3 niveles de atención: orientación, asesoría y representación.
</t>
  </si>
  <si>
    <t xml:space="preserve">Género: Las mujeres se benefician con la implementación de la estrategia de atención en la URI, al poder acceder a atenciones socio jurídicas de orientación y asesoría especializadas y acompañamiento en el proceso de denuncia, y en los casos que lo requieran pueden acceder al acompañamiento psicosocial especializado. Se ha logrado a partir de la participación de las abogadas en audiencias preliminares ante jueces de control de garantías, las medidas de aseguramiento privativas de libertad contra los agresores, así como, medidas de protección ante Comisaría de Familia, derivando en acciones que han contribuido a la mitigación del riesgo de feminicidio. 
</t>
  </si>
  <si>
    <t xml:space="preserve">Género: Brindar el servicio de atención jurídica en los niveles de orientación y asesoría a las mujeres contribuye a eliminar barreras de acceso a la justicia para las mujeres
Diferencial: La implementación de atenciones jurídicas está enfocada al grupo de mujeres víctimas de violencias; responde a las problemáticas que enfrentan las mujeres en las localidades donde se tiene presencia por medio de las Casas de Justicia, y por violencias específicas en Caivas y Capiv. El servicio se presenta de manera presencial y virtual en los casos que las mujeres se les dificulte acceder al espacio presencialmente.
Derechos Humanos: Las mujeres de Bogotá pueden acceder a atenciones socio jurídicas de orientación y asesoría especializadas gratuitas, realizadas con enfoque de género y de derecho de las mujeres. </t>
  </si>
  <si>
    <t xml:space="preserve">Con corte a junio de 2024, se contaba con el equipo completo en las 7 casas de justicia que cuentan con el modelo de ruta integral. Como se indicó los contratos de prestación de servicios tienen un plazo de ejecución hasta el 31 de julio, dado el proceso de armonización con el nuevo proyecto de inversión. Se proyecta para el resto de la vigencia prestar atención en estos 7 espacios. </t>
  </si>
  <si>
    <t>Para la meta de atención en las Unidades de Reacción Inmediata, se contaba con los equipos de atención con 12 duplas y 5 profesionales de apoyo, más 6 abogadas para el nivel de representación. Los contratos de prestación de servicios de estas profesionales tienen plazo de ejecución hasta el 31 de julio de 2024 por el proceso de armonización pero se proyecta continuar realizando la atención en estos 5 espacios.</t>
  </si>
  <si>
    <t>La ejecución presupuestal de esta meta cubre el servicio de representación jurídica con 31 abogadas y psicología forense con 2 profesionales., hasta el 31 de julio de 2024 por el proceso de armonización, pero se proyecta que continúen los mismos niveles de servicio hasta el 31 de diciembre de 2024</t>
  </si>
  <si>
    <t xml:space="preserve">Esta meta alcanzó una ejecución del 49%, por  lo que ya se había mencionado en el reporte anterior del plazo de ejecución de los contratos de prestación de servicios profesionales hasta julio de 2024, por el proceso de armonización. Para lo que resta de la vigencia se continuará con la atención en 8 casas de justicia con modelo tradicional y el CAF en dos espacios. </t>
  </si>
  <si>
    <t xml:space="preserve">1.	CONSEJO CONSULTIVO DE MUJERES DE BOGOTÁ - ESPACIO AUTÓNOMO (CCM-EA): Es la representación de las organizaciones sociales de mujeres por derechos, diferencias y diversidad y localidades, cuyo propósito es analizar la situación de las mujeres, hacer recomendaciones y propuestas a la administración distrital y participar en la formulación, seguimiento y evaluación de la Política Pública de Mujeres y Equidad de Género.
Para el segundo trimestre se realizaron (3) sesiones ordinarias del Espacio Autónomo: 
•	El día 25 de abril de 2024
•	El día 29 de mayo de 2024
•	El día 26 de junio de 2024 
En estas sesiones el Consejo Consultivo de Mujeres de Bogotá avanzaron en definiciones y aprobación de su reglamento interno, conformación Comisiones de Trabajo y mecanismos de articulación interna. Al ser un espacio de trabajo de autónomo desde la SDMujer como Secretaría Técnica se apoyó logística y operativamente el desarrollo de las sesiones, en la disposición de espacios y links de conexión.  En la sesión del EA del mes de junio, las consejeras votaron por retomar el acompañamiento técnico de la SDMujer en este espacio, por mayoría se decidió que la Secretaría Técnica acompaña el espacio 
1.1. COMISIONES DE TRABAJO: El Consejo Consultivo de Mujeres de Bogotá - Espacio Autónomo definirá sus propias comisiones y sesiones de trabajo para el desarrollo de sus funciones. Asimismo, establecerá sus propios mecanismos de articulación con otras instancias, espacios, grupos, organizaciones y redes de mujeres. Las decisiones serán acordadas por las consejeras consultivas en su reglamento. (Artículo 7,  del Decreto 364 de 2021) 
Acorde a lo anterior, en el artículo 23 del Reglamento Interno el CCMB-EA definió (7) comisiones de trabajo:
•	Seguimiento a Plan Distrital y locales de Desarrollo 
•	Seguimiento al POT
•	Seguimiento a SIDICU
•	Ética
•	Comunicaciones 
•	Diversidades
Para el segundo trimestre del año en curso, se realizaron en el mes de mayo las postulaciones para estas comisiones y en la sesión del mes de junio se realizó la elección y conformación de las comisiones para proyectar planes de trabajo a partir del mes de julio 2024. 
2.	MESA COORDINADORA: La Mesa coordinadora es el mecanismo de interlocución acordado entre la Secretaría Distrital de la Mujer y las consejeras consultivas para la articulación y el seguimiento a los compromisos derivados del Espacio Ampliado y las mesas de trabajo realizadas por las consejeras consultivas con los sectores de la administración. Asimismo, se concertarán las acciones necesarias para el desarrollo de la instancia. ( Artículo 15, Decreto 364 de 2021) 
En el segundo trimestre de 2024, se adelantaron (3) tres sesiones ordinarias de la Mesa Coordinadora y cuatro sesiones extraordinarias, a continuación, se relacionan fechas y temas centrales de Mesas Coordinadoras. 
•	El día 25 de abril se llevó a cabo reunión ordinaria Mesa Coordinadora en la cual se socializó el Proyecto de Memoria y aportes de las Mujeres a ciudades Sostenibles liderado por la Universidad de los Andes, fue el único punto abordado dado que las Consejeras Consultivas habían solicitado asistencia de la Secretaria Laura Tami, quien circunstancias ajenas a su voluntad y de fuerza mayor no le fue posible asistir, razón por la cual se levantó la sesión 
•	El día 30 de abril 2024 por solicitud realizada por las Consejeras Consultivas, se realizó mesa de trabajo en la SDMujer con la Secretaría, la Subsecretaría del Cuidado y Políticas de Igualdad y el jefe de la Oficina Asesora de Planeación, para abordar puntos relacionados con el Plan Distrital de Desarrollo, Sistema Distrital de Cuidado, Violencias contra las mujeres entre otros. 
•	El día 29 de mayo 2024 se realizó reunión ordinaria de Mesa Coordinadora, para la cual previamente se habían tenido reuniones preparatorias con relación a la consolidación de Plan de Acción de la instancia, asesoría jurídica para la modificación del reglamento interno y fortalecimiento de la instancia, puntos que fueron abordados en esta sesión, teniendo como resultado aprobación de Plan de Acción de la Instancia y delegaciones para instancias distritales
•	El día 26 de junio de 2024 se llevó a cabo la reunión ordinaria de Mesa Coordinadora, en la cual se realizó un balance del Espacio Ampliado, por parte de la secretaría técnica liderada por la Subsecretaría del Cuidado y Políticas de Igualdad. Se socializaron observaciones y respuestas parciales a las solicitudes realizadas por las consejeras consultivas. Se precisó el alcance y rol de la secretaría técnica para el acompañamiento a la instancia.
Respecto a las sesiones extraordinarias se llevaron a cabo los días
•	El día 04 de abril 2024 en el marco de la incidencia hacia el Plan Distrital de Desarrollo
•	El día 10 de mayo de 2024 para preparar insumos para el funcionamiento de la instancia: Plan de Acción, Reglamento Interno entre otros
•	Los días 07 y 10 de junio de 2024 para avanzar con acciones del plan de trabajo, incidencia en planes de desarrollo local y concepto de gasto en autonomía económica para las mujeres
Adicional de estas sesiones se realizaron sesiones ampliadas en plenaria al CCMB de carácter informativo en temas como Plan de Desarrollo Distrital, Concepto de Gasto Autonomía Económica para las Mujeres, Incidencia Territorial, Memoria entre otros: 
•	El día 05 de abril 2024 
•	El día 04 de junio 2024 
•	El día 12 de junio 2024
•	El día 14 de junio 2024
Se realizaron (10) mesas de trabajo para discusión, análisis y consolidación de insumos para aportes de incidencia al Plan Distrital de Desarrollo y Espacio Ampliado del CCMB. Las fechas de estas mesas se relacionan en la parte inicial de este documento. 
3.	CONSEJO CONSULTIVO DE MUJERES DE BOGOTÁ ESPACIO AMPLIADO (CCM-EA): Es la confluencia de la administración distrital y las consejeras consultivas para el diálogo, interlocución y concertación de la implementación de la Política Pública de Mujeres y Equidad de Género. (Definición tomada del Articulo 4, Decreto 364 de 2021) 
El Consejo Consultivo De Mujeres De Bogotá - Espacio Ampliado sesionará en pleno dos (2) veces al año de manera ordinaria y de forma extraordinaria cuando se requiera. (Artículo 12, Decreto 364 de 2021) 
El día 24 de junio de 2024 se realizó el primer Espacio Ampliado del CCMB en el cual se abordaron tres temas centrales: transversalización de los enfoques de PPMYEG en el plan de Desarrollo Distrital Bogotá Camina Segura; la Gestión y Desarrollo Local (concepto de gastos y Planes de Desarrollo Local) y situaciones de violencias contra las mujeres, teniendo como resultado la consolidación de (27) compromisos para validación por parte de la administración distrital.
La Secretaría Técnica acompañó (6) sesiones preparatorias con el Consejo Consultivo de Mujeres, la consolidación de sus presentaciones y el alistamiento institucional para el desarrollo de la sesión. </t>
  </si>
  <si>
    <t>En el marco de la meta 3 del Proyecto de Inversión 7673: “Diseñar e implementar una estrategia para el desarrollo de capacidades socioemocionales y técnicas de las mujeres en toda su diversidad para su emprendimiento y empleabilidad”; A continuación, se reportar avances para el II trimestre en dos actividades desarrolladas: 
 1) Implementación de la ruta de divulgación y orientación para la formación y oferta de empleo y emprendimiento de mujeres
 1.1. Entre abril y mayo, el equipo territorial participó en 107 espacios en los que se hizo la divulgación de la Estrategia de Emprendimiento y Empleabilidad y los programas activos de empleo, generación de ingresos y formación para el trabajo.  distribuidos así:  49 espacios de orientación presencial a las mujeres en manzanas del cuidado y CIOM, 13 jornadas contigo a tu barrio, 30 espacios de socialización de contenidos socioemocionales y acompañaron a 15 talleres con la Cámara de Comercio de Bogotá. Estas actividades se llevaron a cabo en 19 localidades de la ciudad. En este periodo se realizaron 4098 registros y 1609 orientaciones a mujeres.
1.2 En articulación con la Cámara de Comercio de Bogotá (CCB), se continuó con la implementación de la ruta de fortalecimiento a emprendimientos, que cerro el segundo trimestre de 2024 con la asistencia de 758 mujeres cuidadoras, en las CIOMS, Manzanas del Cuidado y otras unidades operativas de cuidado. El propósito es brindar la oportunidad de empoderarse en temas como: técnica de ventas, manejo de las finanzas del negocio, habilidades digitales, entre otros. Al finalizar la ruta que contempla 7 talleres, las mujeres obtienen su certificación y tienen la posibilidad de recibir asesorías personalizadas en los temas que requieran refuerzo; Estas herramientas les permite materializar sus ideas de negocio o fortalecer aquellos que ya se encuentran en ejecución.
Las localidades en las que actualmente se está implementando la ruta con CCB son: Bosa, Antonio Nariño, Teusaquillo, Barrios Unidos y San Cristóbal. En el mes de julio se espera iniciar en las localidades de Chapinero y Ciudad Bolívar.  
2) Promover acciones y alianzas que contribuyan a la generación de ingresos y empleo para las mujeres, en el marco de la Estrategia de Emprendimiento y Empleabilidad:
2.1 Para este trimestre la Estrategia EE, logro mantener y generar nuevas alianzas, cerrando a 30 de Junio con 62 empresas distribuidas así: Para el empleo 39 empresas, generación de ingresos: 8 empresas,  formación: 9 empresas y 6 gremios,  ofertando más de 1.000 vacantes, oportunidades de generación de ingresos desde casa y talleres para el fortalecimiento de capacidades para el emprendimiento y la empleabilidad; permitiendo llevar a las mujeres oportunidades para mejorar su calidad de vida, la de sus familias y alcanzar su autonomía económica.
2.2 Entre los meses de mayo – junio, la Estrategia en articulación con algunos aliados del sector privado, han beneficiado a un grupo de mujeres contribuyendo con el fortalecimiento de las habilidades socioemocionales a través de: Alianza como SUMER que ofreció la oportunidad a un grupo de 13 mujeres para que puedan crear su e-commerce y ampliar sus ventas a través de canales digitales gratuitos durante 3 meses, de manera paralela se les brinda sesiones de capacitación en temas de marketing digital, fotografía, entre otros para que logren el mayor beneficio para su página. 
Así mismo a través de la articulación con Change Lab se está trabajando para vincular a un grupo de 19 mujeres emprendedoras de la Estrategia EE, a través del estudio de proveeduría inclusiva que se está adelantando en Colombia y Perú, con la colaboración de Yunus Social Business y Agora, brindará a las mujeres beneficios para participar en pilotos con empresas regionales, para ser incluidas como sus proveedoras, ser reconocidas en el informe sobre compra inclusiva, conectar con compradores en un evento de relacionamiento y acceder al exclusivo portafolio de su plataforma de aprendizaje para mejorar sus habilidades.
En articulación con el aliado Teleperformance se logró vincular laboralmente a 10 mujeres cuidadoras bajo la modalidad de teletrabajo y con horarios de trabajo diferenciales de acuerdo a su disponibilidad de tiempo, con beneficios como auxilio de conectividad, suministro de equipos de cómputo, posibilidades de ascenso y lo más importante, que puedan desarrollar la actividad económica desde sus casas, sin descuidar sus labores del cuidado, permitiéndoles generar ingresos propios.</t>
  </si>
  <si>
    <t xml:space="preserve">N/A
</t>
  </si>
  <si>
    <t xml:space="preserve">Género: Género: Durante este trimestre la Estrategia de Emprendimiento y Empleabilidad, contribuyó en la la materialización del enfoque de género, a través de los procesos de divulgación y orientación a las mujeres en toda su diversidad, llevándoles la información sobre las oportunidades de empleo, generación de ingresos y de formación para el trabajo, que les permite empoderarse, mejorar su calidad de vida y las de sus familias.
La atención a las mujeres se hace de manera presencial en las manzanas de cuidado, casas de igualdad de oportunidades, participación en ferias de empleo y emprendimiento organizadas por los actores en el territorio, espacios territoriales a los que asisten aliados invitados que orientan a las mujeres sobre sus ofertas, las inscriben en sus programas y les reciben las hojas de vida. En aras de llegar al mayor número de mujeres también se les brinda información por líneas telefónicas en WhatsApp bussines y correos electrónicos, eliminando así las barreas de acceso a la información de esta manera se busca que las mujeres puedan alcanzar su autonomía económica.
Desde la gestión de la Estrategia se ha logrado que algunos aliados se interesen cada vez más en la inclusión del enfoque de género al interior de sus compañías, es así como en las reuniones de seguimiento periódicas que se hacen con los aliados, se les invita a participar del sello de igualdad y se les comparte el contacto de la Dirección de Derechos y Políticas para que los orienten sobre su vinculación. 
</t>
  </si>
  <si>
    <t>Durante el segundo trimestre no se comprometieron recursos adicionales para el cumplimiento de la acción.
Proyecto de inversión: 7671 - Implementación de acciones afirmativas dirigidas a las mujeres con enfoque diferencial y de género en Bogotá.
Metas: 
-Elaborar e implementar 3 lineamientos con enfoques de derechos de las mujeres, de género y diferencial (34%). 
-Implementar 1 estrategia de fortalecimiento de capacidades para el ejercicio del derecho a la participación de las mujeres (33%).
-Implementar 3 estrategias con enfoque diferencial para mujeres en su diversidad (33%).</t>
  </si>
  <si>
    <t>Durante el segundo trimestre de la vigencia 2024, se suscribieron:
 CPS: dos (2) contratos de prestación de servicio, asociados a objeto contractual de gestora territorial 
-Cto.939 y995 de 2024 (Valor neto: $63.654.000)
OTROS CONTRATOS
-ETB Líneas celulares Cto.-986-2023 ($4.357.129)
Proyecto de Inversión: 7673 - Desarrollo de capacidades para aumentar la autonomía y empoderamiento de las mujeres en toda su diversidad en Bogotá
Meta: Diseñar e implementar una (1) estrategia para el desarrollo de capacidades socioemocionales y técnicas de las mujeres en toda su diversidad para su emprendimiento y empleabilidad (100%).</t>
  </si>
  <si>
    <t>La acción cerró en 2023, en este sentido, no se reportan acciones  respecto a esta meta, el convenio con la Universidad Nacional era hasta diciembre de 2023, se espera definir la estrategia, dependiendo de las nuevas metas del plan de Desarrollo Distrital y el presupuesto que se asigne</t>
  </si>
  <si>
    <t>En el segundo trimestre se inicio la representación de 276 casos, contando con la voluntariedad de la mujer quien otorgó poder para ser representada. 
Nota: En abril se dió inicio al proceso de puesta en produccion del Simisional 2.0, presentando inconvenientes en el segundo trimestre en el registro de información de representaciones nuevas por demoras en la parametrización de los servicios y migración de la información Por lo tanto, la cifra de casos nuevos de representación es indicativa en el entendido que aún se esta realizado la migración de información. La cifra depurada se obtendrá una vez estabilizado el sistema.</t>
  </si>
  <si>
    <t xml:space="preserve">En el primer semestre, se beneficiaron 2.137 personas en las acciones de Transformación Cultural. Adicionalmente, se establecieron acciones con siete organizaciones que hacen o harán parte de la Red de Alianzas del cuidado y así indicar acciones de amplificación en transformación cultural con sus beneficiarios y público general: Se realizó articulación con Maloka, espacio donde se realizó la articulación la implementación del taller a cuidar se aprende a 20 directivos de la organización, se realizó reunión de seguimiento con Dersa, con base en el proceso de entrega del jabón para las manzanas, se ha retomado comunicación con el fin de realizar la actualización de la información inicial y llegar a más manzanas del cuidado, se inició la construcción del Plan Operativo Anual de Gelsa, se retomó contacto y se planteó una posible agenda con Propase, se inició proceso de articulación con Cinde, desde el programa Paternar, e la organización acción técnica social,Ey, Batuta, así mismo se inició diálogo con la empresa de telecomunicaciones Claro, la empresa de asistencia médica y arreglos locativos de Ike, donde se inició el proceso de orientación a el sello de la igualdad y estrategia de empleabilidad de la secretaría distrital de las mujeres, así mismo La academia de belleza Silueta Dorada, en la articulación de los diferentes escenarios se ha planteado espacios de co construcción con las organizaciones de los diferentes sectores, esto con el fin de generar fomentar espacios de amplificación.   
En el marco de la Mesa de Trabajo de Transformación Cultural se participó en calidad de delegado de la Secretaría de la mujer en una tercera sesión de la Mesa de Trabajo de Transformación Cultural, desde las que se coordinan acciones para la lograr la redistribución de los trabajos de cuidados en Bogotá. Igualmente, se participó en la socialización de los enfoques de 1. Cultura Ciudadana de la Secretaría de Cultura, Recreación y Deporte y 2. Género por parte de la Secretaría Distrital de la Mujer. 864 personas fueron sensibilizadas sobre la importancia de reconocer y redistribuir los trabajos de cuidados no remunerados con las acciones de transformación cultural, así como tuvieron la oportunidad de reflexionar sobre las normas sociales que permiten una redistribución inequitativa de los trabajos de cuidados no remunerados, aportando así en la meta trazadora distrital de reducir el porcentaje de personas que consideran que las mujeres son mejores que los hombres para realizar los trabajos de cuidados. 
De esta forma, el avance se propone de manera acumulativa durante la vigencia 2024 hasta llegar al 60%; por lo tanto, el avance trimestral se incrementará en cada periodo, de acuerdo a la anualización del indicador, es decir este avance tendrá en cuenta el porcentaje correspondiente a la ponderación de la vigencia. 
</t>
  </si>
  <si>
    <t xml:space="preserve">Género: Los cursos y contenidos ofertados para el desarrollo de capacidades desde los Centros de Inclusión Digital contemplan la creación de temáticas, vinculación de apoyos didácticos, y herramientas de aprendizaje que favorecen el pensamiento crítico con enfoque de género.
Territorial: Los cursos son ofertados en todas las localidades de la ciudad, urbano - rurales. Se contemplan las características de acceso, necesidades de formación de las mujeres y demanda de cursos teniendo en cuenta este enfoque.
</t>
  </si>
  <si>
    <t>OK AJUSTADO - Revisar, el presupuesto no es coincidente con SEGPLAN, se ajustar para validar</t>
  </si>
  <si>
    <t>OK AJUSTADO. No se reporta la totalidad del recurso del proyecto de inversión. Se refleja un menor valor al reportado en SEGPLAN, revisar y hacer ajuste de considerarse necesario, observación aplica para las 4 metas de PP</t>
  </si>
  <si>
    <t>OK VALIDADO -Revisar y validar, se ajusta la informacion financiera a acumulada</t>
  </si>
  <si>
    <t>OK - Incluir reporte de enfoques
Incluir avance financiero, se hace propuesta para validar, tener en cuenta para futuros reportes</t>
  </si>
  <si>
    <t>OK - Incluir reporte de enfoques
Verificar y validar avance financiero, en SEGPLAN: $459 y dentro de la matriz $469
Verificar y validar avance cualitativo, en SEGPLAN: 2,851.232 y dentro de la matriz 2,951.232
Incluir avance financiero, se hace propuesta para validar, tener en cuenta para futuros reportes</t>
  </si>
  <si>
    <t>La meta se encuentra cumplida, se mantiene el servicio en 5 URIs así: Puente Aranda, Engativá, Kennedy, Bosa Campo Verde y Ciudad Bolívar.
Mujeres atendidas segundo trimestre: 844 mujeres con atención psicosocial y 780 con acompañamiento psicosocial.
En abril se dió inicio al proceso de puesta en producción del Simisional 2.0, presentando inconvenientes en el segundo trimestre en el registro de información por intermitencia del sistema, adicionalmente, demoras en la parametrización de los servicios y puntos de atención brindados en estos espacios. Por lo tanto, la cifra de mujeres atendidas es indicativa en el entendido que aún se esta realizado la migración de información. La cifra depurada se obtendrá una vez estabilizado el sistema.</t>
  </si>
  <si>
    <t>En el segundo trimestre se beneficiaron 3555 mujeres que recibieron atención jurídica en los espacios institucionales. En abril se dió inicio al proceso de puesta en produccion del Simisional 2.0, presentando inconvenientes en el segundo trimestre en el registro de información por intermitencia del sistema, adicionalmente, demoras en la parametrización de los servicios y puntos de atención brindados en estos espacios no permiten obtener la cifra de atenciones por cada punto de atención. Por lo tanto, la cifra de mujeres atendidas por espacio es indicativa en el entendido que aún se esta realizado la migración de información. La cifra depurada se obtendrá una vez estabilizado el sistema.</t>
  </si>
  <si>
    <t xml:space="preserve">Género: Las Violencias Basadas en Género han sido expresiones de la conflictividad social cuya magnitud ha sido siempre difícil de dimensionar. El Observatorio de Mujeres y Equidad de Género (OMEG) logró establecer a través de la Línea Base de Política Pública de Mujeres y Equidad de Género (LBPPMYEG) (2022) la brecha entre los reportes obtenidos para distintos tipos de violencias contra las mujeres a través de denuncias y las cifras obtenidas a través de los auto reportes en la encuesta realizada en hogares con representatividad para todas las mujeres de Bogotá; teniendo así, una mirada de este fenómeno con enfoque de género para la toma de decisiones 
</t>
  </si>
  <si>
    <t xml:space="preserve">Género: La representación jurídica a las mujeres contribuye a eliminar barreras de acceso a la justicia para las mujeres. Dentro de las sentencias destacadas obtenidas en este periodo, encontramos: 
Se profirió sentencia condenatoria por el delito de violencia intrafamiliar agravada  la pena principal de 144 meses de prisión, se destaca el enfoque de género utilizado por el juzgado.
Se profirió sentencia dentro del Incidente de reparación integral donde se reconoció a favor de la ciudadana el reconocimiento de 100 smmlv por concepto de daño moral subjetivado.
Diferencial: La psicología forense como subespecialidad de la Psicología Jurídica, asesora a la parte procesal que lo requiere y eventualmente a la administración de justicia. Para ello, debe tener en cuenta todas las variables que intervienen en la evaluación psicológica, como las funciones superiores, las dinámicas relacionales, la historia personal y familiar, el entorno social donde se desarrolla el ser humano, entre otras. Desde esta óptica, se ha realizado y entregado 5 informes periciales, participado en 10 audiencias y emitido conceptos técnicos.
Derechos Humanos: Se continúa trabajando en articulaciones intra CR, EQUIPO PSICOSOCIAL, SAAT, e inter institucionales con la fiscalía General de la Nación y representantes del Ministerio Público (Personería y Procuraduría) con el fin de impulsar los procesos y contribuir a la eliminación de barreras. </t>
  </si>
  <si>
    <t xml:space="preserve">DERECHOS HUMANOS: Cada una de las representaciones del consejo consultivo Trabaja por los 8 derechos priorizados en la PPMYEG, realiza su labor encaminada al restablecimiento de dicho derecho. Para el trimestre se continuó con la construcción de las propuestas su remisión a la SDMujer para el nuevo plan de desarrollo Distrital enfocadas por los derechos de las mujeres
GÉNERO: Todas las acciones que desarrolla el CCM van dirigidas a la Disminución y eliminación de las barreras que enfrentan las mujeres del Distrito Capital para acceder en forma equitativa a los servicios, el trabajo, la educación, la justicia y para denunciar los hechos de violencia y discriminación garantizando una oportuna, eficaz e idónea atención. Para el trimestre se continuó con la construcción y presentación de las propuestas para el nuevo plan de desarrollo Distrital enfocadas de la inclusión del enfoque de género en cada una de las estrategias, proyectos y metas del mismo
DIFERENCIAL: Es un principio del trabajo que realiza el CCM velar por el reconocimiento de las diferencias y diversidades de las mujeres de tipo generacional, cultural, étnico-racial, de experiencias de vida, de las condiciones socio-económicas, ideológicas, de orientación sexual y de las distintas tipologías de discapacidad motora, visual, auditiva, sensorial, cognitiva, etc.. Participan en el consejo Consultivo representantes de las mujeres de 18 diferencias y diversidades, quienes desarrollan su trabajo en cada una de sus representaciones y hacen los reportes respectivos al CCM. Para el trimestre se continuó con la construcción y presentación de las propuestas a presentar para el nuevo plan de desarrollo Distrital enfocadas en el enfoque diferencial
</t>
  </si>
  <si>
    <t>Se ha fortalecido el proceso Comunicación Estratégica, mejorando la definición de las estrategias para la divulgación interna y externa de la información y los servicios ofrecidos por la SDMujer.Es importante tener en cuenta el importante papel que desempeña la Secretaría en este tiempo en donde las mujeres comienzan a reconocer sus derechos, pero también en donde nos vemos abrumados con varias noticias de feminicidios en Bogotá. En el marco de esta meta se generaron bastantes contenidos periodísticos al rededor de 80 contenidos que se permitieron dar a conocer los servicios y actividades desarrolladas en todas las áreas de las SDMujer.</t>
  </si>
  <si>
    <t xml:space="preserve">Al mes de junio se realizó la difusión de diferentes contenidos a través de los medios de comunicación y  de las redes sociales  los ciudadanos sobre  los diferentes servicios que presta la SDMujer con los diferentes enfoques, entre los temas más importantes estuvieron  la prevención y atención en casos de violencia de género, teniendo en cuenta los casos de feminicidio presentados en la ciudad de Bogotá durante este mes , las manzanas del cuidado, vamos a celebrar la vida, Así se vivió la inauguración de la nueva Casa de Igualdad de Oportunidades para todas las mujeres de Puente Aranda!, el Parto Respetado e Intercultural, las Imperdibles, Mujeres tertuliando, se hablo sobre los casos de feminicidios ocurridos en la ciudad de Bogotá y se da más información sobre los procesos que apoya la SDmjuer en caso de violencia, se hablo sobre los temas del plan de desarrollo y la metas de la SDMujer en este nuevo cuatrienio. </t>
  </si>
  <si>
    <t xml:space="preserve">GÉNERO: En la estrategia el enfoque de género se implementa en la definición y consolidación de contenidos de los procesos de sensibilización, formación y certificación orientados a la no reproducción y cuestionamiento de estereotipos sexistas asociados con la división sexual del trabajo. La orientación psico jurídica y los espacios de desconexión están dirigidos a mujeres cuidadoras en sus diferencias y diversidad.
DIFERENCIAL: El enfoque se desarrolla en los contenidos de los procesos de sensibilización, formación y certificación, orientados a la no reproducción y cuestionamiento de estereotipos discriminatorios asociados con la división sexual del trabajo y los sistemas de opresión que subvaloran las identidades, decisiones, situaciones y culturas de las personas cuidadoras, así como de las personas que requieren cuidado o diferentes niveles de apoyo. Los espacios de desconexión están dirigidos a mujeres con pertenencia étnica en el marco de las acciones afirmativas. 
TERRITORIAL: En la estrategia de cuidado a cuidadoras, los procesos de sensibilización, formación y sensibilización, así como las orientaciones psicojurídicas y los espacios de desconexión se realizan en los lugares donde se ubican las manzanas y los buses del cuidado del Sistema Distrital del Cuidado, así como en los territorios donde se encuentran los pueblos con pertenencia étnica.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</si>
</sst>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1" formatCode="_-* #,##0_-;\-* #,##0_-;_-* &quot;-&quot;_-;_-@_-"/>
    <numFmt numFmtId="44" formatCode="_-&quot;$&quot;\ * #,##0.00_-;\-&quot;$&quot;\ * #,##0.00_-;_-&quot;$&quot;\ * &quot;-&quot;??_-;_-@_-"/>
    <numFmt numFmtId="43" formatCode="_-* #,##0.00_-;\-* #,##0.00_-;_-* &quot;-&quot;??_-;_-@_-"/>
    <numFmt numFmtId="164" formatCode="#,##0,,"/>
    <numFmt numFmtId="165" formatCode="&quot;$&quot;#,##0"/>
    <numFmt numFmtId="166" formatCode="#.##000"/>
    <numFmt numFmtId="167" formatCode="_ * #,##0.00_ ;_ * \-#,##0.00_ ;_ * &quot;-&quot;??_ ;_ @_ "/>
    <numFmt numFmtId="168" formatCode="_(&quot;$&quot;* #,##0_);_(&quot;$&quot;* \(#,##0\);_(&quot;$&quot;* &quot;-&quot;??_);_(@_)"/>
    <numFmt numFmtId="169" formatCode="&quot;$&quot;\ #,##0"/>
    <numFmt numFmtId="170" formatCode="_-&quot;$&quot;\ * #,##0_-;\-&quot;$&quot;\ * #,##0_-;_-&quot;$&quot;\ * &quot;-&quot;??_-;_-@_-"/>
  </numFmts>
  <fonts count="18" x14ac:knownFonts="1">
    <font>
      <sz val="11"/>
      <color theme="1"/>
      <name val="Aptos Narrow"/>
      <family val="2"/>
      <scheme val="minor"/>
    </font>
    <font>
      <sz val="11"/>
      <color theme="1"/>
      <name val="Aptos Narrow"/>
      <family val="2"/>
      <scheme val="minor"/>
    </font>
    <font>
      <u/>
      <sz val="11"/>
      <color theme="10"/>
      <name val="Aptos Narrow"/>
      <family val="2"/>
      <scheme val="minor"/>
    </font>
    <font>
      <sz val="10"/>
      <color theme="1"/>
      <name val="Arial"/>
      <family val="2"/>
    </font>
    <font>
      <sz val="10"/>
      <name val="Arial"/>
      <family val="2"/>
    </font>
    <font>
      <u/>
      <sz val="10"/>
      <color indexed="12"/>
      <name val="Arial"/>
      <family val="2"/>
    </font>
    <font>
      <sz val="10"/>
      <color rgb="FF000000"/>
      <name val="Arial"/>
      <family val="2"/>
    </font>
    <font>
      <u/>
      <sz val="10"/>
      <color theme="10"/>
      <name val="Arial"/>
      <family val="2"/>
    </font>
    <font>
      <b/>
      <sz val="10"/>
      <color theme="1"/>
      <name val="Arial"/>
      <family val="2"/>
    </font>
    <font>
      <sz val="1"/>
      <color indexed="8"/>
      <name val="Courier"/>
      <family val="3"/>
    </font>
    <font>
      <u/>
      <sz val="11"/>
      <color theme="10"/>
      <name val="Arial"/>
      <family val="2"/>
    </font>
    <font>
      <sz val="11"/>
      <color rgb="FF000000"/>
      <name val="Calibri"/>
      <family val="2"/>
    </font>
    <font>
      <b/>
      <sz val="10"/>
      <name val="Arial"/>
      <family val="2"/>
    </font>
    <font>
      <b/>
      <sz val="10"/>
      <color theme="0"/>
      <name val="Arial"/>
      <family val="2"/>
    </font>
    <font>
      <b/>
      <sz val="10"/>
      <color rgb="FF000000"/>
      <name val="Arial"/>
      <family val="2"/>
    </font>
    <font>
      <b/>
      <u/>
      <sz val="10"/>
      <color rgb="FFFF0000"/>
      <name val="Arial"/>
      <family val="2"/>
    </font>
    <font>
      <sz val="10"/>
      <color rgb="FFFF0000"/>
      <name val="Arial"/>
      <family val="2"/>
    </font>
    <font>
      <sz val="11"/>
      <name val="Aptos Narrow"/>
      <family val="2"/>
      <scheme val="minor"/>
    </font>
  </fonts>
  <fills count="7">
    <fill>
      <patternFill patternType="none"/>
    </fill>
    <fill>
      <patternFill patternType="gray125"/>
    </fill>
    <fill>
      <patternFill patternType="solid">
        <fgColor rgb="FFFFC000"/>
        <bgColor indexed="64"/>
      </patternFill>
    </fill>
    <fill>
      <patternFill patternType="solid">
        <fgColor rgb="FF7030A0"/>
        <bgColor indexed="64"/>
      </patternFill>
    </fill>
    <fill>
      <patternFill patternType="solid">
        <fgColor theme="3" tint="0.499984740745262"/>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auto="1"/>
      </left>
      <right style="thin">
        <color auto="1"/>
      </right>
      <top style="thin">
        <color auto="1"/>
      </top>
      <bottom/>
      <diagonal/>
    </border>
    <border>
      <left style="thin">
        <color indexed="64"/>
      </left>
      <right style="thin">
        <color indexed="64"/>
      </right>
      <top style="medium">
        <color indexed="64"/>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auto="1"/>
      </right>
      <top style="thin">
        <color auto="1"/>
      </top>
      <bottom/>
      <diagonal/>
    </border>
    <border>
      <left style="medium">
        <color indexed="64"/>
      </left>
      <right style="medium">
        <color indexed="64"/>
      </right>
      <top style="medium">
        <color indexed="64"/>
      </top>
      <bottom/>
      <diagonal/>
    </border>
  </borders>
  <cellStyleXfs count="19">
    <xf numFmtId="0" fontId="0" fillId="0" borderId="0"/>
    <xf numFmtId="44"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0" fontId="4" fillId="0" borderId="0"/>
    <xf numFmtId="9" fontId="1" fillId="0" borderId="0" applyFont="0" applyFill="0" applyBorder="0" applyAlignment="0" applyProtection="0"/>
    <xf numFmtId="0" fontId="5" fillId="0" borderId="0" applyNumberFormat="0" applyFill="0" applyBorder="0" applyAlignment="0" applyProtection="0">
      <alignment vertical="top"/>
      <protection locked="0"/>
    </xf>
    <xf numFmtId="43" fontId="1" fillId="0" borderId="0" applyFont="0" applyFill="0" applyBorder="0" applyAlignment="0" applyProtection="0"/>
    <xf numFmtId="166" fontId="9" fillId="0" borderId="0">
      <protection locked="0"/>
    </xf>
    <xf numFmtId="167" fontId="4" fillId="0" borderId="0" applyFont="0" applyFill="0" applyBorder="0" applyAlignment="0" applyProtection="0"/>
    <xf numFmtId="0" fontId="2" fillId="0" borderId="0" applyNumberFormat="0" applyFill="0" applyBorder="0" applyAlignment="0" applyProtection="0"/>
    <xf numFmtId="44" fontId="1" fillId="0" borderId="0" applyFont="0" applyFill="0" applyBorder="0" applyAlignment="0" applyProtection="0"/>
    <xf numFmtId="0" fontId="10" fillId="0" borderId="0" applyNumberFormat="0" applyFill="0" applyBorder="0" applyAlignment="0" applyProtection="0"/>
    <xf numFmtId="0" fontId="4" fillId="0" borderId="0"/>
    <xf numFmtId="0" fontId="4" fillId="0" borderId="0"/>
    <xf numFmtId="0" fontId="11" fillId="0" borderId="0"/>
    <xf numFmtId="0" fontId="11" fillId="0" borderId="0"/>
    <xf numFmtId="0" fontId="4" fillId="0" borderId="0"/>
    <xf numFmtId="0" fontId="2" fillId="0" borderId="0" applyNumberFormat="0" applyFill="0" applyBorder="0" applyAlignment="0" applyProtection="0"/>
  </cellStyleXfs>
  <cellXfs count="132">
    <xf numFmtId="0" fontId="0" fillId="0" borderId="0" xfId="0"/>
    <xf numFmtId="0" fontId="0" fillId="0" borderId="0" xfId="0" applyAlignment="1">
      <alignment vertical="top"/>
    </xf>
    <xf numFmtId="0" fontId="14" fillId="4" borderId="1" xfId="4" applyFont="1" applyFill="1" applyBorder="1" applyAlignment="1">
      <alignment vertical="top"/>
    </xf>
    <xf numFmtId="0" fontId="14" fillId="4" borderId="1" xfId="0" applyFont="1" applyFill="1" applyBorder="1" applyAlignment="1">
      <alignment horizontal="center" vertical="top"/>
    </xf>
    <xf numFmtId="0" fontId="12" fillId="4" borderId="1" xfId="4" applyFont="1" applyFill="1" applyBorder="1" applyAlignment="1">
      <alignment horizontal="center" vertical="center"/>
    </xf>
    <xf numFmtId="0" fontId="12" fillId="4" borderId="1" xfId="4" applyFont="1" applyFill="1" applyBorder="1" applyAlignment="1">
      <alignment vertical="top"/>
    </xf>
    <xf numFmtId="0" fontId="14" fillId="4" borderId="1" xfId="4" applyFont="1" applyFill="1" applyBorder="1" applyAlignment="1">
      <alignment horizontal="center" vertical="center"/>
    </xf>
    <xf numFmtId="0" fontId="12" fillId="4" borderId="1" xfId="0" applyFont="1" applyFill="1" applyBorder="1" applyAlignment="1">
      <alignment horizontal="center" vertical="center"/>
    </xf>
    <xf numFmtId="0" fontId="12" fillId="2" borderId="2" xfId="17" applyFont="1" applyFill="1" applyBorder="1" applyAlignment="1">
      <alignment horizontal="center" vertical="center"/>
    </xf>
    <xf numFmtId="0" fontId="14" fillId="4" borderId="8" xfId="4" applyFont="1" applyFill="1" applyBorder="1" applyAlignment="1">
      <alignment vertical="top"/>
    </xf>
    <xf numFmtId="0" fontId="12" fillId="4" borderId="8" xfId="4" applyFont="1" applyFill="1" applyBorder="1" applyAlignment="1">
      <alignment vertical="center"/>
    </xf>
    <xf numFmtId="0" fontId="14" fillId="4" borderId="8" xfId="0" applyFont="1" applyFill="1" applyBorder="1" applyAlignment="1">
      <alignment horizontal="center" vertical="top"/>
    </xf>
    <xf numFmtId="0" fontId="14" fillId="4" borderId="8" xfId="4" applyFont="1" applyFill="1" applyBorder="1" applyAlignment="1">
      <alignment horizontal="center" vertical="top"/>
    </xf>
    <xf numFmtId="0" fontId="12" fillId="4" borderId="8" xfId="4" applyFont="1" applyFill="1" applyBorder="1" applyAlignment="1">
      <alignment horizontal="center" vertical="top"/>
    </xf>
    <xf numFmtId="0" fontId="12" fillId="4" borderId="8" xfId="4" applyFont="1" applyFill="1" applyBorder="1" applyAlignment="1">
      <alignment vertical="top"/>
    </xf>
    <xf numFmtId="0" fontId="12" fillId="4" borderId="8" xfId="0" applyFont="1" applyFill="1" applyBorder="1" applyAlignment="1">
      <alignment horizontal="center" vertical="top"/>
    </xf>
    <xf numFmtId="0" fontId="12" fillId="4" borderId="8" xfId="0" applyFont="1" applyFill="1" applyBorder="1" applyAlignment="1">
      <alignment vertical="top"/>
    </xf>
    <xf numFmtId="0" fontId="12" fillId="2" borderId="14" xfId="17" applyFont="1" applyFill="1" applyBorder="1" applyAlignment="1">
      <alignment horizontal="center" vertical="top"/>
    </xf>
    <xf numFmtId="0" fontId="12" fillId="2" borderId="8" xfId="17" applyFont="1" applyFill="1" applyBorder="1" applyAlignment="1">
      <alignment horizontal="center" vertical="top"/>
    </xf>
    <xf numFmtId="0" fontId="12" fillId="2" borderId="13" xfId="17" applyFont="1" applyFill="1" applyBorder="1" applyAlignment="1">
      <alignment horizontal="center" vertical="top"/>
    </xf>
    <xf numFmtId="0" fontId="12" fillId="2" borderId="12" xfId="17" applyFont="1" applyFill="1" applyBorder="1" applyAlignment="1">
      <alignment horizontal="center" vertical="top"/>
    </xf>
    <xf numFmtId="0" fontId="12" fillId="2" borderId="15" xfId="17" applyFont="1" applyFill="1" applyBorder="1" applyAlignment="1">
      <alignment vertical="top"/>
    </xf>
    <xf numFmtId="0" fontId="13" fillId="3" borderId="14" xfId="17" applyFont="1" applyFill="1" applyBorder="1" applyAlignment="1">
      <alignment horizontal="center" vertical="top"/>
    </xf>
    <xf numFmtId="0" fontId="13" fillId="3" borderId="8" xfId="17" applyFont="1" applyFill="1" applyBorder="1" applyAlignment="1">
      <alignment horizontal="center" vertical="top"/>
    </xf>
    <xf numFmtId="0" fontId="13" fillId="3" borderId="13" xfId="17" applyFont="1" applyFill="1" applyBorder="1" applyAlignment="1">
      <alignment horizontal="center" vertical="top"/>
    </xf>
    <xf numFmtId="0" fontId="3" fillId="0" borderId="1" xfId="0" applyFont="1" applyBorder="1" applyAlignment="1">
      <alignment horizontal="left" vertical="top"/>
    </xf>
    <xf numFmtId="0" fontId="4" fillId="0" borderId="1" xfId="4" applyBorder="1" applyAlignment="1">
      <alignment horizontal="left" vertical="top"/>
    </xf>
    <xf numFmtId="10" fontId="4" fillId="0" borderId="1" xfId="4" applyNumberFormat="1" applyBorder="1" applyAlignment="1">
      <alignment horizontal="left" vertical="top"/>
    </xf>
    <xf numFmtId="0" fontId="4" fillId="0" borderId="1" xfId="0" applyFont="1" applyBorder="1" applyAlignment="1">
      <alignment horizontal="left" vertical="top"/>
    </xf>
    <xf numFmtId="14" fontId="4" fillId="0" borderId="1" xfId="4" applyNumberFormat="1" applyBorder="1" applyAlignment="1">
      <alignment horizontal="left" vertical="top"/>
    </xf>
    <xf numFmtId="9" fontId="3" fillId="0" borderId="1" xfId="0" applyNumberFormat="1" applyFont="1" applyBorder="1" applyAlignment="1">
      <alignment horizontal="left" vertical="top"/>
    </xf>
    <xf numFmtId="9" fontId="3" fillId="0" borderId="1" xfId="0" applyNumberFormat="1" applyFont="1" applyBorder="1" applyAlignment="1">
      <alignment horizontal="left" vertical="center"/>
    </xf>
    <xf numFmtId="164" fontId="4" fillId="0" borderId="1" xfId="4" applyNumberFormat="1" applyBorder="1" applyAlignment="1">
      <alignment horizontal="left" vertical="top"/>
    </xf>
    <xf numFmtId="165" fontId="4" fillId="0" borderId="1" xfId="4" applyNumberFormat="1" applyBorder="1" applyAlignment="1">
      <alignment horizontal="left" vertical="top"/>
    </xf>
    <xf numFmtId="1" fontId="4" fillId="0" borderId="1" xfId="4" applyNumberFormat="1" applyBorder="1" applyAlignment="1">
      <alignment horizontal="left" vertical="top"/>
    </xf>
    <xf numFmtId="0" fontId="4" fillId="0" borderId="1" xfId="4" applyBorder="1" applyAlignment="1">
      <alignment horizontal="left" vertical="center"/>
    </xf>
    <xf numFmtId="0" fontId="3" fillId="0" borderId="1" xfId="0" applyFont="1" applyBorder="1" applyAlignment="1">
      <alignment horizontal="center" vertical="center"/>
    </xf>
    <xf numFmtId="0" fontId="6" fillId="0" borderId="1" xfId="0" applyFont="1" applyBorder="1" applyAlignment="1">
      <alignment vertical="center"/>
    </xf>
    <xf numFmtId="0" fontId="6" fillId="0" borderId="1" xfId="0" applyFont="1" applyBorder="1" applyAlignment="1">
      <alignment horizontal="center" vertical="center"/>
    </xf>
    <xf numFmtId="0" fontId="6" fillId="5" borderId="1" xfId="0" applyFont="1" applyFill="1" applyBorder="1" applyAlignment="1">
      <alignment horizontal="left" vertical="top"/>
    </xf>
    <xf numFmtId="0" fontId="6" fillId="0" borderId="1" xfId="0" applyFont="1" applyBorder="1" applyAlignment="1">
      <alignment horizontal="left" vertical="top"/>
    </xf>
    <xf numFmtId="0" fontId="12" fillId="0" borderId="1" xfId="4" applyFont="1" applyBorder="1" applyAlignment="1">
      <alignment horizontal="left" vertical="center"/>
    </xf>
    <xf numFmtId="170" fontId="6" fillId="0" borderId="1" xfId="1" applyNumberFormat="1" applyFont="1" applyFill="1" applyBorder="1" applyAlignment="1">
      <alignment horizontal="left" vertical="top"/>
    </xf>
    <xf numFmtId="0" fontId="4" fillId="0" borderId="1" xfId="0" applyFont="1" applyBorder="1" applyAlignment="1">
      <alignment horizontal="left" vertical="center"/>
    </xf>
    <xf numFmtId="0" fontId="4" fillId="5" borderId="1" xfId="0" applyFont="1" applyFill="1" applyBorder="1" applyAlignment="1">
      <alignment horizontal="left" vertical="top"/>
    </xf>
    <xf numFmtId="9" fontId="3" fillId="0" borderId="1" xfId="0" applyNumberFormat="1" applyFont="1" applyBorder="1" applyAlignment="1">
      <alignment horizontal="center" vertical="center"/>
    </xf>
    <xf numFmtId="0" fontId="14" fillId="0" borderId="1" xfId="0" applyFont="1" applyBorder="1" applyAlignment="1">
      <alignment horizontal="left" vertical="top"/>
    </xf>
    <xf numFmtId="3" fontId="4" fillId="0" borderId="1" xfId="4" applyNumberFormat="1" applyBorder="1" applyAlignment="1">
      <alignment horizontal="left" vertical="top"/>
    </xf>
    <xf numFmtId="41" fontId="3" fillId="0" borderId="1" xfId="0" applyNumberFormat="1" applyFont="1" applyBorder="1" applyAlignment="1">
      <alignment horizontal="left" vertical="center"/>
    </xf>
    <xf numFmtId="0" fontId="4" fillId="0" borderId="1" xfId="7" applyNumberFormat="1" applyFont="1" applyFill="1" applyBorder="1" applyAlignment="1">
      <alignment horizontal="left" vertical="top"/>
    </xf>
    <xf numFmtId="170" fontId="4" fillId="0" borderId="1" xfId="1" applyNumberFormat="1" applyFont="1" applyFill="1" applyBorder="1" applyAlignment="1">
      <alignment horizontal="left" vertical="center"/>
    </xf>
    <xf numFmtId="0" fontId="6" fillId="0" borderId="1" xfId="0" applyFont="1" applyBorder="1" applyAlignment="1">
      <alignment horizontal="left" vertical="center"/>
    </xf>
    <xf numFmtId="0" fontId="6" fillId="5" borderId="1" xfId="0" applyFont="1" applyFill="1" applyBorder="1" applyAlignment="1">
      <alignment vertical="center"/>
    </xf>
    <xf numFmtId="9" fontId="4" fillId="0" borderId="1" xfId="4" applyNumberFormat="1" applyBorder="1" applyAlignment="1">
      <alignment horizontal="left" vertical="top"/>
    </xf>
    <xf numFmtId="9" fontId="4" fillId="0" borderId="1" xfId="5" applyFont="1" applyFill="1" applyBorder="1" applyAlignment="1">
      <alignment horizontal="left" vertical="top"/>
    </xf>
    <xf numFmtId="9" fontId="4" fillId="0" borderId="1" xfId="5" applyFont="1" applyFill="1" applyBorder="1" applyAlignment="1">
      <alignment horizontal="left" vertical="center"/>
    </xf>
    <xf numFmtId="0" fontId="4" fillId="0" borderId="1" xfId="8" applyNumberFormat="1" applyFont="1" applyBorder="1" applyAlignment="1" applyProtection="1">
      <alignment horizontal="left" vertical="top"/>
    </xf>
    <xf numFmtId="9" fontId="6" fillId="0" borderId="1" xfId="2" applyFont="1" applyFill="1" applyBorder="1" applyAlignment="1">
      <alignment horizontal="center" vertical="center"/>
    </xf>
    <xf numFmtId="0" fontId="3" fillId="0" borderId="1" xfId="0" applyFont="1" applyBorder="1" applyAlignment="1">
      <alignment horizontal="left" vertical="center"/>
    </xf>
    <xf numFmtId="0" fontId="7" fillId="0" borderId="1" xfId="3" applyFont="1" applyFill="1" applyBorder="1" applyAlignment="1" applyProtection="1">
      <alignment horizontal="left" vertical="center"/>
    </xf>
    <xf numFmtId="14" fontId="3" fillId="0" borderId="1" xfId="0" applyNumberFormat="1" applyFont="1" applyBorder="1" applyAlignment="1">
      <alignment horizontal="left" vertical="top"/>
    </xf>
    <xf numFmtId="9" fontId="4" fillId="0" borderId="1" xfId="4" applyNumberFormat="1" applyBorder="1" applyAlignment="1">
      <alignment horizontal="left" vertical="center"/>
    </xf>
    <xf numFmtId="1" fontId="6" fillId="0" borderId="1" xfId="9" applyNumberFormat="1" applyFont="1" applyFill="1" applyBorder="1" applyAlignment="1">
      <alignment horizontal="left" vertical="top"/>
    </xf>
    <xf numFmtId="1" fontId="3" fillId="0" borderId="1" xfId="0" applyNumberFormat="1" applyFont="1" applyBorder="1" applyAlignment="1">
      <alignment horizontal="left" vertical="top"/>
    </xf>
    <xf numFmtId="0" fontId="7" fillId="0" borderId="1" xfId="3" applyFont="1" applyFill="1" applyBorder="1" applyAlignment="1">
      <alignment horizontal="left" vertical="center"/>
    </xf>
    <xf numFmtId="170" fontId="4" fillId="0" borderId="1" xfId="1" applyNumberFormat="1" applyFont="1" applyFill="1" applyBorder="1" applyAlignment="1">
      <alignment horizontal="left" vertical="top"/>
    </xf>
    <xf numFmtId="168" fontId="3" fillId="0" borderId="1" xfId="11" applyNumberFormat="1" applyFont="1" applyFill="1" applyBorder="1" applyAlignment="1">
      <alignment horizontal="left" vertical="top"/>
    </xf>
    <xf numFmtId="0" fontId="3" fillId="0" borderId="1" xfId="11" applyNumberFormat="1" applyFont="1" applyFill="1" applyBorder="1" applyAlignment="1">
      <alignment horizontal="left" vertical="top"/>
    </xf>
    <xf numFmtId="17" fontId="4" fillId="0" borderId="1" xfId="4" applyNumberFormat="1" applyBorder="1" applyAlignment="1">
      <alignment horizontal="left" vertical="top"/>
    </xf>
    <xf numFmtId="14" fontId="4" fillId="0" borderId="1" xfId="0" applyNumberFormat="1" applyFont="1" applyBorder="1" applyAlignment="1">
      <alignment horizontal="left" vertical="top"/>
    </xf>
    <xf numFmtId="43" fontId="4" fillId="0" borderId="1" xfId="7" applyFont="1" applyFill="1" applyBorder="1" applyAlignment="1">
      <alignment horizontal="left" vertical="top"/>
    </xf>
    <xf numFmtId="0" fontId="4" fillId="0" borderId="1" xfId="0" applyFont="1" applyBorder="1" applyAlignment="1">
      <alignment vertical="center"/>
    </xf>
    <xf numFmtId="0" fontId="8" fillId="0" borderId="1" xfId="0" applyFont="1" applyBorder="1" applyAlignment="1">
      <alignment horizontal="left" vertical="top"/>
    </xf>
    <xf numFmtId="0" fontId="14" fillId="0" borderId="1" xfId="0" applyFont="1" applyBorder="1" applyAlignment="1">
      <alignment horizontal="left" vertical="center"/>
    </xf>
    <xf numFmtId="0" fontId="4" fillId="0" borderId="1" xfId="16" applyFont="1" applyBorder="1" applyAlignment="1">
      <alignment horizontal="left" vertical="top"/>
    </xf>
    <xf numFmtId="10" fontId="4" fillId="0" borderId="1" xfId="5" applyNumberFormat="1" applyFont="1" applyFill="1" applyBorder="1" applyAlignment="1" applyProtection="1">
      <alignment horizontal="left" vertical="top"/>
    </xf>
    <xf numFmtId="169" fontId="4" fillId="0" borderId="1" xfId="4" applyNumberFormat="1" applyBorder="1" applyAlignment="1">
      <alignment horizontal="left" vertical="top"/>
    </xf>
    <xf numFmtId="9" fontId="6" fillId="5" borderId="1" xfId="0" applyNumberFormat="1" applyFont="1" applyFill="1" applyBorder="1" applyAlignment="1">
      <alignment horizontal="center" vertical="center"/>
    </xf>
    <xf numFmtId="9" fontId="6" fillId="0" borderId="1" xfId="0" applyNumberFormat="1" applyFont="1" applyBorder="1" applyAlignment="1">
      <alignment horizontal="center" vertical="center"/>
    </xf>
    <xf numFmtId="0" fontId="12" fillId="0" borderId="1" xfId="0" applyFont="1" applyBorder="1" applyAlignment="1">
      <alignment horizontal="left" vertical="top"/>
    </xf>
    <xf numFmtId="165" fontId="3" fillId="0" borderId="1" xfId="4" applyNumberFormat="1" applyFont="1" applyBorder="1" applyAlignment="1">
      <alignment horizontal="left" vertical="top"/>
    </xf>
    <xf numFmtId="9" fontId="4" fillId="5" borderId="1" xfId="0" applyNumberFormat="1" applyFont="1" applyFill="1" applyBorder="1" applyAlignment="1">
      <alignment horizontal="center" vertical="center"/>
    </xf>
    <xf numFmtId="9" fontId="4" fillId="0" borderId="1" xfId="0" applyNumberFormat="1" applyFont="1" applyBorder="1" applyAlignment="1">
      <alignment horizontal="center" vertical="center"/>
    </xf>
    <xf numFmtId="0" fontId="4" fillId="5" borderId="1" xfId="4" applyFill="1" applyBorder="1" applyAlignment="1">
      <alignment horizontal="left" vertical="center"/>
    </xf>
    <xf numFmtId="0" fontId="6" fillId="5" borderId="1" xfId="0" applyFont="1" applyFill="1" applyBorder="1" applyAlignment="1">
      <alignment horizontal="left" vertical="center"/>
    </xf>
    <xf numFmtId="44" fontId="6" fillId="5" borderId="1" xfId="1" applyFont="1" applyFill="1" applyBorder="1" applyAlignment="1">
      <alignment horizontal="right" vertical="top"/>
    </xf>
    <xf numFmtId="170" fontId="6" fillId="5" borderId="1" xfId="1" applyNumberFormat="1" applyFont="1" applyFill="1" applyBorder="1" applyAlignment="1">
      <alignment horizontal="left" vertical="top"/>
    </xf>
    <xf numFmtId="170" fontId="6" fillId="5" borderId="1" xfId="1" applyNumberFormat="1" applyFont="1" applyFill="1" applyBorder="1" applyAlignment="1">
      <alignment horizontal="right" vertical="top"/>
    </xf>
    <xf numFmtId="0" fontId="3" fillId="4" borderId="0" xfId="0" applyFont="1" applyFill="1" applyAlignment="1">
      <alignment vertical="top"/>
    </xf>
    <xf numFmtId="0" fontId="3" fillId="4" borderId="0" xfId="0" applyFont="1" applyFill="1" applyAlignment="1">
      <alignment horizontal="center" vertical="center"/>
    </xf>
    <xf numFmtId="0" fontId="3" fillId="0" borderId="0" xfId="0" applyFont="1" applyAlignment="1">
      <alignment vertical="top"/>
    </xf>
    <xf numFmtId="0" fontId="3" fillId="0" borderId="0" xfId="0" applyFont="1" applyAlignment="1">
      <alignment horizontal="center" vertical="center"/>
    </xf>
    <xf numFmtId="44" fontId="6" fillId="5" borderId="1" xfId="1" applyFont="1" applyFill="1" applyBorder="1" applyAlignment="1">
      <alignment horizontal="left" vertical="top"/>
    </xf>
    <xf numFmtId="9" fontId="6" fillId="5" borderId="1" xfId="2" applyFont="1" applyFill="1" applyBorder="1" applyAlignment="1">
      <alignment vertical="center"/>
    </xf>
    <xf numFmtId="0" fontId="5" fillId="0" borderId="1" xfId="6" applyFill="1" applyBorder="1" applyAlignment="1" applyProtection="1">
      <alignment horizontal="left" vertical="center"/>
    </xf>
    <xf numFmtId="0" fontId="5" fillId="0" borderId="1" xfId="6" applyFill="1" applyBorder="1" applyAlignment="1" applyProtection="1">
      <alignment horizontal="left" vertical="top"/>
    </xf>
    <xf numFmtId="3" fontId="4" fillId="0" borderId="1" xfId="4" applyNumberFormat="1" applyBorder="1" applyAlignment="1">
      <alignment horizontal="left" vertical="center"/>
    </xf>
    <xf numFmtId="0" fontId="6" fillId="6" borderId="1" xfId="0" applyFont="1" applyFill="1" applyBorder="1" applyAlignment="1">
      <alignment horizontal="left" vertical="top"/>
    </xf>
    <xf numFmtId="44" fontId="4" fillId="5" borderId="1" xfId="1" applyFont="1" applyFill="1" applyBorder="1" applyAlignment="1">
      <alignment horizontal="left" vertical="top"/>
    </xf>
    <xf numFmtId="170" fontId="4" fillId="5" borderId="1" xfId="1" applyNumberFormat="1" applyFont="1" applyFill="1" applyBorder="1" applyAlignment="1">
      <alignment horizontal="left" vertical="top"/>
    </xf>
    <xf numFmtId="0" fontId="4" fillId="5" borderId="1" xfId="0" applyFont="1" applyFill="1" applyBorder="1" applyAlignment="1">
      <alignment horizontal="left" vertical="center"/>
    </xf>
    <xf numFmtId="9" fontId="6" fillId="0" borderId="1" xfId="0" applyNumberFormat="1" applyFont="1" applyBorder="1"/>
    <xf numFmtId="0" fontId="3" fillId="5" borderId="1" xfId="0" applyFont="1" applyFill="1" applyBorder="1"/>
    <xf numFmtId="0" fontId="3" fillId="0" borderId="1" xfId="0" applyFont="1" applyBorder="1"/>
    <xf numFmtId="0" fontId="4" fillId="0" borderId="1" xfId="0" applyFont="1" applyBorder="1"/>
    <xf numFmtId="0" fontId="0" fillId="0" borderId="1" xfId="0" applyBorder="1"/>
    <xf numFmtId="0" fontId="4" fillId="0" borderId="0" xfId="0" applyFont="1"/>
    <xf numFmtId="0" fontId="3" fillId="0" borderId="0" xfId="0" applyFont="1"/>
    <xf numFmtId="0" fontId="6" fillId="0" borderId="1" xfId="0" applyFont="1" applyBorder="1"/>
    <xf numFmtId="0" fontId="0" fillId="5" borderId="1" xfId="0" applyFill="1" applyBorder="1"/>
    <xf numFmtId="0" fontId="17" fillId="0" borderId="0" xfId="0" applyFont="1"/>
    <xf numFmtId="0" fontId="4" fillId="5" borderId="1" xfId="0" applyFont="1" applyFill="1" applyBorder="1"/>
    <xf numFmtId="9" fontId="4" fillId="0" borderId="1" xfId="0" applyNumberFormat="1" applyFont="1" applyBorder="1"/>
    <xf numFmtId="3" fontId="4" fillId="0" borderId="1" xfId="0" applyNumberFormat="1" applyFont="1" applyBorder="1"/>
    <xf numFmtId="0" fontId="13" fillId="3" borderId="10" xfId="0" applyFont="1" applyFill="1" applyBorder="1" applyAlignment="1">
      <alignment horizontal="center" vertical="center"/>
    </xf>
    <xf numFmtId="0" fontId="13" fillId="3" borderId="1" xfId="0" applyFont="1" applyFill="1" applyBorder="1" applyAlignment="1">
      <alignment horizontal="center" vertical="center"/>
    </xf>
    <xf numFmtId="0" fontId="13" fillId="3" borderId="11" xfId="0" applyFont="1" applyFill="1" applyBorder="1" applyAlignment="1">
      <alignment horizontal="center" vertical="center"/>
    </xf>
    <xf numFmtId="0" fontId="14" fillId="4" borderId="1" xfId="4" applyFont="1" applyFill="1" applyBorder="1" applyAlignment="1">
      <alignment horizontal="center" vertical="top"/>
    </xf>
    <xf numFmtId="0" fontId="14" fillId="4" borderId="1" xfId="4" applyFont="1" applyFill="1" applyBorder="1" applyAlignment="1">
      <alignment horizontal="center" vertical="center"/>
    </xf>
    <xf numFmtId="0" fontId="12" fillId="4" borderId="1" xfId="4" applyFont="1" applyFill="1" applyBorder="1" applyAlignment="1">
      <alignment horizontal="center" vertical="top"/>
    </xf>
    <xf numFmtId="0" fontId="12" fillId="4" borderId="1" xfId="4" applyFont="1" applyFill="1" applyBorder="1" applyAlignment="1">
      <alignment horizontal="center" vertical="center"/>
    </xf>
    <xf numFmtId="0" fontId="8" fillId="2" borderId="4" xfId="0" applyFont="1" applyFill="1" applyBorder="1" applyAlignment="1">
      <alignment horizontal="center" vertical="top"/>
    </xf>
    <xf numFmtId="0" fontId="8" fillId="2" borderId="9" xfId="0" applyFont="1" applyFill="1" applyBorder="1" applyAlignment="1">
      <alignment horizontal="center" vertical="top"/>
    </xf>
    <xf numFmtId="0" fontId="13" fillId="3" borderId="3" xfId="0" applyFont="1" applyFill="1" applyBorder="1" applyAlignment="1">
      <alignment horizontal="center" vertical="top"/>
    </xf>
    <xf numFmtId="0" fontId="13" fillId="3" borderId="7" xfId="0" applyFont="1" applyFill="1" applyBorder="1" applyAlignment="1">
      <alignment horizontal="center" vertical="top"/>
    </xf>
    <xf numFmtId="0" fontId="8" fillId="2" borderId="5"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6" xfId="0" applyFont="1" applyFill="1" applyBorder="1" applyAlignment="1">
      <alignment horizontal="center" vertical="center"/>
    </xf>
    <xf numFmtId="0" fontId="14" fillId="4" borderId="1" xfId="0" applyFont="1" applyFill="1" applyBorder="1" applyAlignment="1">
      <alignment horizontal="center" vertical="center"/>
    </xf>
    <xf numFmtId="0" fontId="12" fillId="4" borderId="1" xfId="0" applyFont="1" applyFill="1" applyBorder="1" applyAlignment="1">
      <alignment horizontal="center" vertical="center"/>
    </xf>
    <xf numFmtId="0" fontId="12" fillId="4" borderId="1" xfId="0" applyFont="1" applyFill="1" applyBorder="1" applyAlignment="1">
      <alignment horizontal="center" vertical="top"/>
    </xf>
  </cellXfs>
  <cellStyles count="19">
    <cellStyle name="Comma 2" xfId="7" xr:uid="{84F6B200-7033-40A7-A527-BED9EA4EE47F}"/>
    <cellStyle name="Comma 3" xfId="8" xr:uid="{DE11D16C-7E55-4062-80A3-DFD4DD6F4DE6}"/>
    <cellStyle name="Currency" xfId="11" xr:uid="{DC956817-48CB-4ABE-A847-34F1D2657C94}"/>
    <cellStyle name="Hipervínculo" xfId="3" builtinId="8"/>
    <cellStyle name="Hipervínculo 2" xfId="6" xr:uid="{83AE49BE-65F8-4CB5-9E52-E34CD58D2CB8}"/>
    <cellStyle name="Hipervínculo 3" xfId="12" xr:uid="{EC87BBF4-CBF6-46A9-80AF-6ABD87DEB463}"/>
    <cellStyle name="Hipervínculo 4" xfId="10" xr:uid="{2F9DA0EB-C3CE-47EE-AD86-D8C73A70E731}"/>
    <cellStyle name="Hyperlink" xfId="18" xr:uid="{00000000-000B-0000-0000-000008000000}"/>
    <cellStyle name="Millares 2 2" xfId="9" xr:uid="{9D526068-8241-4A2A-BF1A-AC62006D2D1E}"/>
    <cellStyle name="Moneda" xfId="1" builtinId="4"/>
    <cellStyle name="Normal" xfId="0" builtinId="0"/>
    <cellStyle name="Normal 2" xfId="4" xr:uid="{1387E015-A0E7-45A7-BEBC-CDD8C30697AC}"/>
    <cellStyle name="Normal 2 3" xfId="15" xr:uid="{EE9C1F94-AED4-46CF-B369-27C4C3F42229}"/>
    <cellStyle name="Normal 2 5" xfId="17" xr:uid="{3936CF3E-F7B5-4DF2-B058-EC57159857D9}"/>
    <cellStyle name="Normal 3 2" xfId="13" xr:uid="{A177742B-78EF-45ED-BE23-FB2BC7047B0F}"/>
    <cellStyle name="Normal 4 2 2" xfId="16" xr:uid="{D78DCA3C-2732-481B-9C05-12F2DE4419DD}"/>
    <cellStyle name="Normal 7" xfId="14" xr:uid="{9B57BE35-3FA3-4A98-950F-BBDB34546DE9}"/>
    <cellStyle name="Percent 2" xfId="5" xr:uid="{98F572CB-4030-4996-8D3F-4BE9255F0CFB}"/>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Julieth Cristina Medrano Gamboa" id="{0999967E-BF41-41BC-B7D3-99DFBDAF884E}" userId="S::jmedrano@sdmujer.gov.co::3eb27ccd-e585-42ef-a200-5f9b60a97dda"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K38" dT="2024-06-05T02:27:29.50" personId="{0999967E-BF41-41BC-B7D3-99DFBDAF884E}" id="{2D2B12BE-839C-483D-9878-624F7AC6AFB5}">
    <text>Manzanas del cuidado</text>
  </threadedComment>
  <threadedComment ref="K41" dT="2024-06-05T02:28:19.74" personId="{0999967E-BF41-41BC-B7D3-99DFBDAF884E}" id="{FD5517D3-DF2D-4ADC-9A60-D266338326A9}">
    <text>uRBANO RURAL</text>
  </threadedComment>
</ThreadedComments>
</file>

<file path=xl/worksheets/_rels/sheet1.xml.rels><?xml version="1.0" encoding="UTF-8" standalone="yes"?>
<Relationships xmlns="http://schemas.openxmlformats.org/package/2006/relationships"><Relationship Id="rId8" Type="http://schemas.openxmlformats.org/officeDocument/2006/relationships/hyperlink" Target="mailto:genciso@sdmujer.gov.co" TargetMode="External"/><Relationship Id="rId13" Type="http://schemas.openxmlformats.org/officeDocument/2006/relationships/hyperlink" Target="mailto:clgomez@sdmujer.gov.co" TargetMode="External"/><Relationship Id="rId18" Type="http://schemas.openxmlformats.org/officeDocument/2006/relationships/hyperlink" Target="mailto:clgomez@sdmujer.gov.co" TargetMode="External"/><Relationship Id="rId3" Type="http://schemas.openxmlformats.org/officeDocument/2006/relationships/hyperlink" Target="mailto:jcortesg@sdmujer.gov.co" TargetMode="External"/><Relationship Id="rId21" Type="http://schemas.microsoft.com/office/2017/10/relationships/threadedComment" Target="../threadedComments/threadedComment1.xml"/><Relationship Id="rId7" Type="http://schemas.openxmlformats.org/officeDocument/2006/relationships/hyperlink" Target="mailto:genciso@sdmujer.gov.co" TargetMode="External"/><Relationship Id="rId12" Type="http://schemas.openxmlformats.org/officeDocument/2006/relationships/hyperlink" Target="mailto:clgomez@sdmujer.gov.co" TargetMode="External"/><Relationship Id="rId17" Type="http://schemas.openxmlformats.org/officeDocument/2006/relationships/hyperlink" Target="mailto:clgomez@sdmujer.gov.co" TargetMode="External"/><Relationship Id="rId2" Type="http://schemas.openxmlformats.org/officeDocument/2006/relationships/hyperlink" Target="mailto:jcortesg@sdmujer.gov.co" TargetMode="External"/><Relationship Id="rId16" Type="http://schemas.openxmlformats.org/officeDocument/2006/relationships/hyperlink" Target="mailto:clgomez@sdmujer.gov.co" TargetMode="External"/><Relationship Id="rId20" Type="http://schemas.openxmlformats.org/officeDocument/2006/relationships/comments" Target="../comments1.xml"/><Relationship Id="rId1" Type="http://schemas.openxmlformats.org/officeDocument/2006/relationships/hyperlink" Target="mailto:jcortesg@sdmujer.gov.co" TargetMode="External"/><Relationship Id="rId6" Type="http://schemas.openxmlformats.org/officeDocument/2006/relationships/hyperlink" Target="mailto:genciso@sdmujer.gov.co" TargetMode="External"/><Relationship Id="rId11" Type="http://schemas.openxmlformats.org/officeDocument/2006/relationships/hyperlink" Target="mailto:acanizalez@sdmujer.gov.co" TargetMode="External"/><Relationship Id="rId5" Type="http://schemas.openxmlformats.org/officeDocument/2006/relationships/hyperlink" Target="mailto:genciso@sdmujer.gov.co" TargetMode="External"/><Relationship Id="rId15" Type="http://schemas.openxmlformats.org/officeDocument/2006/relationships/hyperlink" Target="mailto:clgomez@sdmujer.gov.co" TargetMode="External"/><Relationship Id="rId10" Type="http://schemas.openxmlformats.org/officeDocument/2006/relationships/hyperlink" Target="mailto:mycastro@sdmujer.gov.co" TargetMode="External"/><Relationship Id="rId19" Type="http://schemas.openxmlformats.org/officeDocument/2006/relationships/vmlDrawing" Target="../drawings/vmlDrawing1.vml"/><Relationship Id="rId4" Type="http://schemas.openxmlformats.org/officeDocument/2006/relationships/hyperlink" Target="mailto:jcortesg@sdmujer.gov.co" TargetMode="External"/><Relationship Id="rId9" Type="http://schemas.openxmlformats.org/officeDocument/2006/relationships/hyperlink" Target="mailto:acanizalez@sdmujer.gov.co" TargetMode="External"/><Relationship Id="rId14" Type="http://schemas.openxmlformats.org/officeDocument/2006/relationships/hyperlink" Target="mailto:clgomez@sdmujer.gov.co"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25D9B3-DE8E-479F-B372-3D33EDD902DC}">
  <sheetPr filterMode="1"/>
  <dimension ref="A1:DL42"/>
  <sheetViews>
    <sheetView tabSelected="1" topLeftCell="CL1" zoomScale="74" zoomScaleNormal="100" workbookViewId="0">
      <pane ySplit="3" topLeftCell="A10" activePane="bottomLeft" state="frozen"/>
      <selection pane="bottomLeft" activeCell="CR3" sqref="CR3:CR21"/>
    </sheetView>
  </sheetViews>
  <sheetFormatPr baseColWidth="10" defaultColWidth="11.453125" defaultRowHeight="14.5" x14ac:dyDescent="0.35"/>
  <cols>
    <col min="1" max="1" width="5" style="90" customWidth="1"/>
    <col min="2" max="2" width="15.90625" style="90" customWidth="1"/>
    <col min="3" max="3" width="14.453125" style="1" hidden="1" customWidth="1"/>
    <col min="4" max="4" width="21.36328125" style="90" customWidth="1"/>
    <col min="5" max="5" width="21.36328125" hidden="1" customWidth="1"/>
    <col min="6" max="7" width="21.36328125" style="90" customWidth="1"/>
    <col min="8" max="9" width="11.453125" hidden="1" customWidth="1"/>
    <col min="10" max="10" width="18.453125" style="90" customWidth="1"/>
    <col min="11" max="19" width="11.453125" style="90" bestFit="1" customWidth="1"/>
    <col min="20" max="23" width="11.453125" style="1" hidden="1" customWidth="1"/>
    <col min="24" max="24" width="11.453125" style="90" bestFit="1" customWidth="1"/>
    <col min="25" max="30" width="11.453125" style="1" hidden="1" customWidth="1"/>
    <col min="31" max="31" width="11.453125" style="90" bestFit="1" customWidth="1"/>
    <col min="32" max="47" width="11.453125" style="1" hidden="1" customWidth="1"/>
    <col min="48" max="51" width="11.453125" style="90" customWidth="1"/>
    <col min="52" max="75" width="11.453125" style="1" hidden="1" customWidth="1"/>
    <col min="76" max="76" width="11.453125" style="90" customWidth="1"/>
    <col min="77" max="82" width="11.453125" style="90" bestFit="1" customWidth="1"/>
    <col min="83" max="86" width="13.453125" style="90" customWidth="1"/>
    <col min="87" max="109" width="28.08984375" style="90" customWidth="1"/>
    <col min="110" max="115" width="28.08984375" style="90" hidden="1" customWidth="1"/>
    <col min="116" max="116" width="39.453125" style="90" hidden="1" customWidth="1"/>
    <col min="117" max="117" width="39.453125" style="90" customWidth="1"/>
    <col min="118" max="16384" width="11.453125" style="90"/>
  </cols>
  <sheetData>
    <row r="1" spans="1:116" ht="13.5" thickBot="1" x14ac:dyDescent="0.4">
      <c r="A1" s="88"/>
      <c r="B1" s="2"/>
      <c r="C1" s="3" t="s">
        <v>0</v>
      </c>
      <c r="D1" s="117" t="s">
        <v>1</v>
      </c>
      <c r="E1" s="120"/>
      <c r="F1" s="117"/>
      <c r="G1" s="117"/>
      <c r="H1" s="120"/>
      <c r="I1" s="120"/>
      <c r="J1" s="117"/>
      <c r="K1" s="117"/>
      <c r="L1" s="117"/>
      <c r="M1" s="117"/>
      <c r="N1" s="117"/>
      <c r="O1" s="117"/>
      <c r="P1" s="117"/>
      <c r="Q1" s="117"/>
      <c r="R1" s="117" t="s">
        <v>2</v>
      </c>
      <c r="S1" s="117"/>
      <c r="T1" s="119" t="s">
        <v>3</v>
      </c>
      <c r="U1" s="119"/>
      <c r="V1" s="119"/>
      <c r="W1" s="119"/>
      <c r="X1" s="119"/>
      <c r="Y1" s="5"/>
      <c r="Z1" s="5"/>
      <c r="AA1" s="5"/>
      <c r="AB1" s="5"/>
      <c r="AC1" s="5"/>
      <c r="AD1" s="5"/>
      <c r="AE1" s="5" t="s">
        <v>4</v>
      </c>
      <c r="AF1" s="131" t="s">
        <v>5</v>
      </c>
      <c r="AG1" s="131"/>
      <c r="AH1" s="131"/>
      <c r="AI1" s="131"/>
      <c r="AJ1" s="131"/>
      <c r="AK1" s="131"/>
      <c r="AL1" s="131"/>
      <c r="AM1" s="131"/>
      <c r="AN1" s="131"/>
      <c r="AO1" s="131"/>
      <c r="AP1" s="131"/>
      <c r="AQ1" s="131"/>
      <c r="AR1" s="131"/>
      <c r="AS1" s="131"/>
      <c r="AT1" s="131"/>
      <c r="AU1" s="131"/>
      <c r="AV1" s="131"/>
      <c r="AW1" s="131"/>
      <c r="AX1" s="131"/>
      <c r="AY1" s="131"/>
      <c r="AZ1" s="131"/>
      <c r="BA1" s="131"/>
      <c r="BB1" s="131"/>
      <c r="BC1" s="131"/>
      <c r="BD1" s="131"/>
      <c r="BE1" s="131"/>
      <c r="BF1" s="131"/>
      <c r="BG1" s="131"/>
      <c r="BH1" s="131"/>
      <c r="BI1" s="131"/>
      <c r="BJ1" s="131"/>
      <c r="BK1" s="131"/>
      <c r="BL1" s="131"/>
      <c r="BM1" s="131"/>
      <c r="BN1" s="131"/>
      <c r="BO1" s="131"/>
      <c r="BP1" s="131"/>
      <c r="BQ1" s="131"/>
      <c r="BR1" s="131"/>
      <c r="BS1" s="131"/>
      <c r="BT1" s="131"/>
      <c r="BU1" s="131"/>
      <c r="BV1" s="131"/>
      <c r="BW1" s="131"/>
      <c r="BX1" s="131"/>
      <c r="BY1" s="117" t="s">
        <v>6</v>
      </c>
      <c r="BZ1" s="117"/>
      <c r="CA1" s="117"/>
      <c r="CB1" s="117"/>
      <c r="CC1" s="117"/>
      <c r="CD1" s="117"/>
      <c r="CE1" s="121" t="s">
        <v>7</v>
      </c>
      <c r="CF1" s="122"/>
      <c r="CG1" s="122"/>
      <c r="CH1" s="122"/>
      <c r="CI1" s="122"/>
      <c r="CJ1" s="122"/>
      <c r="CK1" s="122"/>
      <c r="CL1" s="122"/>
      <c r="CM1" s="122"/>
      <c r="CN1" s="122"/>
      <c r="CO1" s="122"/>
      <c r="CP1" s="122"/>
      <c r="CQ1" s="122"/>
      <c r="CR1" s="122"/>
      <c r="CS1" s="122"/>
      <c r="CT1" s="122"/>
      <c r="CU1" s="122"/>
      <c r="CV1" s="122"/>
      <c r="CW1" s="122"/>
      <c r="CX1" s="122"/>
      <c r="CY1" s="122"/>
      <c r="CZ1" s="123" t="s">
        <v>8</v>
      </c>
      <c r="DA1" s="123"/>
      <c r="DB1" s="123"/>
      <c r="DC1" s="123"/>
      <c r="DD1" s="123"/>
      <c r="DE1" s="123"/>
      <c r="DF1" s="123"/>
      <c r="DG1" s="123"/>
      <c r="DH1" s="123"/>
      <c r="DI1" s="123"/>
      <c r="DJ1" s="123"/>
      <c r="DK1" s="124"/>
    </row>
    <row r="2" spans="1:116" s="91" customFormat="1" ht="13.5" thickBot="1" x14ac:dyDescent="0.4">
      <c r="A2" s="89"/>
      <c r="B2" s="6" t="s">
        <v>9</v>
      </c>
      <c r="C2" s="6" t="s">
        <v>10</v>
      </c>
      <c r="D2" s="6" t="s">
        <v>11</v>
      </c>
      <c r="E2" s="4" t="s">
        <v>12</v>
      </c>
      <c r="F2" s="6" t="s">
        <v>13</v>
      </c>
      <c r="G2" s="6" t="s">
        <v>14</v>
      </c>
      <c r="H2" s="4" t="s">
        <v>15</v>
      </c>
      <c r="I2" s="4" t="s">
        <v>16</v>
      </c>
      <c r="J2" s="6" t="s">
        <v>17</v>
      </c>
      <c r="K2" s="6" t="s">
        <v>18</v>
      </c>
      <c r="L2" s="6" t="s">
        <v>19</v>
      </c>
      <c r="M2" s="6" t="s">
        <v>20</v>
      </c>
      <c r="N2" s="6" t="s">
        <v>21</v>
      </c>
      <c r="O2" s="6" t="s">
        <v>22</v>
      </c>
      <c r="P2" s="129" t="s">
        <v>23</v>
      </c>
      <c r="Q2" s="129"/>
      <c r="R2" s="118" t="s">
        <v>2</v>
      </c>
      <c r="S2" s="118"/>
      <c r="T2" s="120" t="s">
        <v>3</v>
      </c>
      <c r="U2" s="120"/>
      <c r="V2" s="120"/>
      <c r="W2" s="120"/>
      <c r="X2" s="120"/>
      <c r="Y2" s="4"/>
      <c r="Z2" s="4"/>
      <c r="AA2" s="4"/>
      <c r="AB2" s="4"/>
      <c r="AC2" s="4"/>
      <c r="AD2" s="4"/>
      <c r="AE2" s="4" t="s">
        <v>4</v>
      </c>
      <c r="AF2" s="130">
        <v>2020</v>
      </c>
      <c r="AG2" s="130"/>
      <c r="AH2" s="130"/>
      <c r="AI2" s="130"/>
      <c r="AJ2" s="130">
        <v>2021</v>
      </c>
      <c r="AK2" s="130"/>
      <c r="AL2" s="130"/>
      <c r="AM2" s="130"/>
      <c r="AN2" s="130">
        <v>2022</v>
      </c>
      <c r="AO2" s="130"/>
      <c r="AP2" s="130"/>
      <c r="AQ2" s="130"/>
      <c r="AR2" s="130">
        <v>2023</v>
      </c>
      <c r="AS2" s="130"/>
      <c r="AT2" s="130"/>
      <c r="AU2" s="130"/>
      <c r="AV2" s="130">
        <v>2024</v>
      </c>
      <c r="AW2" s="130"/>
      <c r="AX2" s="130"/>
      <c r="AY2" s="130"/>
      <c r="AZ2" s="130">
        <v>2025</v>
      </c>
      <c r="BA2" s="130"/>
      <c r="BB2" s="130"/>
      <c r="BC2" s="130"/>
      <c r="BD2" s="130">
        <v>2026</v>
      </c>
      <c r="BE2" s="130"/>
      <c r="BF2" s="130"/>
      <c r="BG2" s="130"/>
      <c r="BH2" s="130">
        <v>2027</v>
      </c>
      <c r="BI2" s="130"/>
      <c r="BJ2" s="130"/>
      <c r="BK2" s="130"/>
      <c r="BL2" s="130">
        <v>2028</v>
      </c>
      <c r="BM2" s="130"/>
      <c r="BN2" s="130"/>
      <c r="BO2" s="130"/>
      <c r="BP2" s="130">
        <v>2029</v>
      </c>
      <c r="BQ2" s="130"/>
      <c r="BR2" s="130"/>
      <c r="BS2" s="130"/>
      <c r="BT2" s="130">
        <v>2030</v>
      </c>
      <c r="BU2" s="130"/>
      <c r="BV2" s="130"/>
      <c r="BW2" s="130"/>
      <c r="BX2" s="7" t="s">
        <v>24</v>
      </c>
      <c r="BY2" s="6" t="s">
        <v>25</v>
      </c>
      <c r="BZ2" s="6" t="s">
        <v>26</v>
      </c>
      <c r="CA2" s="6" t="s">
        <v>27</v>
      </c>
      <c r="CB2" s="6" t="s">
        <v>28</v>
      </c>
      <c r="CC2" s="6" t="s">
        <v>29</v>
      </c>
      <c r="CD2" s="6" t="s">
        <v>30</v>
      </c>
      <c r="CE2" s="125" t="s">
        <v>31</v>
      </c>
      <c r="CF2" s="126"/>
      <c r="CG2" s="126"/>
      <c r="CH2" s="127"/>
      <c r="CI2" s="128" t="s">
        <v>32</v>
      </c>
      <c r="CJ2" s="126"/>
      <c r="CK2" s="126"/>
      <c r="CL2" s="127"/>
      <c r="CM2" s="128" t="s">
        <v>33</v>
      </c>
      <c r="CN2" s="126"/>
      <c r="CO2" s="126"/>
      <c r="CP2" s="127"/>
      <c r="CQ2" s="128" t="s">
        <v>34</v>
      </c>
      <c r="CR2" s="126"/>
      <c r="CS2" s="126"/>
      <c r="CT2" s="127"/>
      <c r="CU2" s="128" t="s">
        <v>35</v>
      </c>
      <c r="CV2" s="126"/>
      <c r="CW2" s="126"/>
      <c r="CX2" s="127"/>
      <c r="CY2" s="8" t="s">
        <v>36</v>
      </c>
      <c r="CZ2" s="114" t="s">
        <v>37</v>
      </c>
      <c r="DA2" s="115"/>
      <c r="DB2" s="115"/>
      <c r="DC2" s="115" t="s">
        <v>38</v>
      </c>
      <c r="DD2" s="115"/>
      <c r="DE2" s="115"/>
      <c r="DF2" s="115" t="s">
        <v>39</v>
      </c>
      <c r="DG2" s="115"/>
      <c r="DH2" s="115"/>
      <c r="DI2" s="115" t="s">
        <v>40</v>
      </c>
      <c r="DJ2" s="115"/>
      <c r="DK2" s="116"/>
    </row>
    <row r="3" spans="1:116" ht="13" x14ac:dyDescent="0.35">
      <c r="A3" s="88"/>
      <c r="B3" s="9" t="s">
        <v>9</v>
      </c>
      <c r="C3" s="9" t="s">
        <v>10</v>
      </c>
      <c r="D3" s="9" t="s">
        <v>11</v>
      </c>
      <c r="E3" s="10" t="s">
        <v>12</v>
      </c>
      <c r="F3" s="9" t="s">
        <v>13</v>
      </c>
      <c r="G3" s="9" t="s">
        <v>14</v>
      </c>
      <c r="H3" s="10" t="s">
        <v>15</v>
      </c>
      <c r="I3" s="10" t="s">
        <v>16</v>
      </c>
      <c r="J3" s="9" t="s">
        <v>17</v>
      </c>
      <c r="K3" s="9" t="s">
        <v>18</v>
      </c>
      <c r="L3" s="9" t="s">
        <v>19</v>
      </c>
      <c r="M3" s="9" t="s">
        <v>20</v>
      </c>
      <c r="N3" s="9" t="s">
        <v>21</v>
      </c>
      <c r="O3" s="9" t="s">
        <v>22</v>
      </c>
      <c r="P3" s="11" t="s">
        <v>41</v>
      </c>
      <c r="Q3" s="11" t="s">
        <v>42</v>
      </c>
      <c r="R3" s="12" t="s">
        <v>43</v>
      </c>
      <c r="S3" s="12" t="s">
        <v>44</v>
      </c>
      <c r="T3" s="13" t="s">
        <v>45</v>
      </c>
      <c r="U3" s="13" t="s">
        <v>46</v>
      </c>
      <c r="V3" s="13" t="s">
        <v>47</v>
      </c>
      <c r="W3" s="13" t="s">
        <v>48</v>
      </c>
      <c r="X3" s="13" t="s">
        <v>49</v>
      </c>
      <c r="Y3" s="13" t="s">
        <v>50</v>
      </c>
      <c r="Z3" s="13" t="s">
        <v>51</v>
      </c>
      <c r="AA3" s="13" t="s">
        <v>52</v>
      </c>
      <c r="AB3" s="13" t="s">
        <v>53</v>
      </c>
      <c r="AC3" s="13" t="s">
        <v>54</v>
      </c>
      <c r="AD3" s="13" t="s">
        <v>55</v>
      </c>
      <c r="AE3" s="14" t="s">
        <v>4</v>
      </c>
      <c r="AF3" s="15" t="s">
        <v>56</v>
      </c>
      <c r="AG3" s="15" t="s">
        <v>57</v>
      </c>
      <c r="AH3" s="15" t="s">
        <v>58</v>
      </c>
      <c r="AI3" s="15" t="s">
        <v>59</v>
      </c>
      <c r="AJ3" s="15" t="s">
        <v>56</v>
      </c>
      <c r="AK3" s="15" t="s">
        <v>57</v>
      </c>
      <c r="AL3" s="15" t="s">
        <v>58</v>
      </c>
      <c r="AM3" s="15" t="s">
        <v>59</v>
      </c>
      <c r="AN3" s="15" t="s">
        <v>56</v>
      </c>
      <c r="AO3" s="15" t="s">
        <v>57</v>
      </c>
      <c r="AP3" s="15" t="s">
        <v>58</v>
      </c>
      <c r="AQ3" s="15" t="s">
        <v>59</v>
      </c>
      <c r="AR3" s="15" t="s">
        <v>56</v>
      </c>
      <c r="AS3" s="15" t="s">
        <v>60</v>
      </c>
      <c r="AT3" s="15" t="s">
        <v>58</v>
      </c>
      <c r="AU3" s="15" t="s">
        <v>59</v>
      </c>
      <c r="AV3" s="15" t="s">
        <v>56</v>
      </c>
      <c r="AW3" s="15" t="s">
        <v>60</v>
      </c>
      <c r="AX3" s="15" t="s">
        <v>58</v>
      </c>
      <c r="AY3" s="15" t="s">
        <v>59</v>
      </c>
      <c r="AZ3" s="15" t="s">
        <v>56</v>
      </c>
      <c r="BA3" s="15" t="s">
        <v>60</v>
      </c>
      <c r="BB3" s="15" t="s">
        <v>58</v>
      </c>
      <c r="BC3" s="15" t="s">
        <v>59</v>
      </c>
      <c r="BD3" s="15" t="s">
        <v>56</v>
      </c>
      <c r="BE3" s="15" t="s">
        <v>60</v>
      </c>
      <c r="BF3" s="15" t="s">
        <v>58</v>
      </c>
      <c r="BG3" s="15" t="s">
        <v>59</v>
      </c>
      <c r="BH3" s="15" t="s">
        <v>56</v>
      </c>
      <c r="BI3" s="15" t="s">
        <v>60</v>
      </c>
      <c r="BJ3" s="15" t="s">
        <v>58</v>
      </c>
      <c r="BK3" s="15" t="s">
        <v>59</v>
      </c>
      <c r="BL3" s="15" t="s">
        <v>56</v>
      </c>
      <c r="BM3" s="15" t="s">
        <v>60</v>
      </c>
      <c r="BN3" s="15" t="s">
        <v>58</v>
      </c>
      <c r="BO3" s="15" t="s">
        <v>59</v>
      </c>
      <c r="BP3" s="15" t="s">
        <v>56</v>
      </c>
      <c r="BQ3" s="15" t="s">
        <v>60</v>
      </c>
      <c r="BR3" s="15" t="s">
        <v>58</v>
      </c>
      <c r="BS3" s="15" t="s">
        <v>59</v>
      </c>
      <c r="BT3" s="15" t="s">
        <v>56</v>
      </c>
      <c r="BU3" s="15" t="s">
        <v>60</v>
      </c>
      <c r="BV3" s="15" t="s">
        <v>58</v>
      </c>
      <c r="BW3" s="15" t="s">
        <v>59</v>
      </c>
      <c r="BX3" s="16" t="s">
        <v>24</v>
      </c>
      <c r="BY3" s="9" t="s">
        <v>25</v>
      </c>
      <c r="BZ3" s="9" t="s">
        <v>26</v>
      </c>
      <c r="CA3" s="9" t="s">
        <v>27</v>
      </c>
      <c r="CB3" s="9" t="s">
        <v>28</v>
      </c>
      <c r="CC3" s="9" t="s">
        <v>29</v>
      </c>
      <c r="CD3" s="9" t="s">
        <v>30</v>
      </c>
      <c r="CE3" s="17" t="s">
        <v>37</v>
      </c>
      <c r="CF3" s="18" t="s">
        <v>38</v>
      </c>
      <c r="CG3" s="18" t="s">
        <v>39</v>
      </c>
      <c r="CH3" s="19" t="s">
        <v>40</v>
      </c>
      <c r="CI3" s="20" t="s">
        <v>37</v>
      </c>
      <c r="CJ3" s="18" t="s">
        <v>38</v>
      </c>
      <c r="CK3" s="18" t="s">
        <v>39</v>
      </c>
      <c r="CL3" s="19" t="s">
        <v>40</v>
      </c>
      <c r="CM3" s="20" t="s">
        <v>37</v>
      </c>
      <c r="CN3" s="18" t="s">
        <v>38</v>
      </c>
      <c r="CO3" s="18" t="s">
        <v>39</v>
      </c>
      <c r="CP3" s="19" t="s">
        <v>40</v>
      </c>
      <c r="CQ3" s="20" t="s">
        <v>37</v>
      </c>
      <c r="CR3" s="18" t="s">
        <v>38</v>
      </c>
      <c r="CS3" s="18" t="s">
        <v>39</v>
      </c>
      <c r="CT3" s="19" t="s">
        <v>40</v>
      </c>
      <c r="CU3" s="20" t="s">
        <v>37</v>
      </c>
      <c r="CV3" s="18" t="s">
        <v>38</v>
      </c>
      <c r="CW3" s="18" t="s">
        <v>39</v>
      </c>
      <c r="CX3" s="19" t="s">
        <v>40</v>
      </c>
      <c r="CY3" s="21" t="s">
        <v>36</v>
      </c>
      <c r="CZ3" s="22" t="s">
        <v>61</v>
      </c>
      <c r="DA3" s="23" t="s">
        <v>62</v>
      </c>
      <c r="DB3" s="23" t="s">
        <v>63</v>
      </c>
      <c r="DC3" s="23" t="s">
        <v>61</v>
      </c>
      <c r="DD3" s="23" t="s">
        <v>62</v>
      </c>
      <c r="DE3" s="23" t="s">
        <v>63</v>
      </c>
      <c r="DF3" s="23" t="s">
        <v>61</v>
      </c>
      <c r="DG3" s="23" t="s">
        <v>62</v>
      </c>
      <c r="DH3" s="23" t="s">
        <v>63</v>
      </c>
      <c r="DI3" s="23" t="s">
        <v>61</v>
      </c>
      <c r="DJ3" s="23" t="s">
        <v>62</v>
      </c>
      <c r="DK3" s="24" t="s">
        <v>63</v>
      </c>
      <c r="DL3" s="90" t="s">
        <v>448</v>
      </c>
    </row>
    <row r="4" spans="1:116" s="107" customFormat="1" hidden="1" x14ac:dyDescent="0.35">
      <c r="A4" s="25">
        <v>10</v>
      </c>
      <c r="B4" s="26" t="s">
        <v>64</v>
      </c>
      <c r="C4" s="26" t="s">
        <v>65</v>
      </c>
      <c r="D4" s="26" t="s">
        <v>89</v>
      </c>
      <c r="E4" s="27">
        <v>5.0000000000000001E-3</v>
      </c>
      <c r="F4" s="28" t="s">
        <v>90</v>
      </c>
      <c r="G4" s="28" t="s">
        <v>91</v>
      </c>
      <c r="H4" s="25" t="s">
        <v>66</v>
      </c>
      <c r="I4" s="25" t="s">
        <v>92</v>
      </c>
      <c r="J4" s="26" t="s">
        <v>83</v>
      </c>
      <c r="K4" s="26" t="s">
        <v>71</v>
      </c>
      <c r="L4" s="25" t="s">
        <v>75</v>
      </c>
      <c r="M4" s="25" t="s">
        <v>70</v>
      </c>
      <c r="N4" s="26" t="s">
        <v>71</v>
      </c>
      <c r="O4" s="26" t="s">
        <v>72</v>
      </c>
      <c r="P4" s="26" t="s">
        <v>72</v>
      </c>
      <c r="Q4" s="26" t="s">
        <v>72</v>
      </c>
      <c r="R4" s="29">
        <v>44013</v>
      </c>
      <c r="S4" s="29">
        <v>47848</v>
      </c>
      <c r="T4" s="30">
        <v>1</v>
      </c>
      <c r="U4" s="30">
        <v>1</v>
      </c>
      <c r="V4" s="30">
        <v>1</v>
      </c>
      <c r="W4" s="30">
        <v>1</v>
      </c>
      <c r="X4" s="30">
        <v>1</v>
      </c>
      <c r="Y4" s="30">
        <v>1</v>
      </c>
      <c r="Z4" s="30">
        <v>1</v>
      </c>
      <c r="AA4" s="30">
        <v>1</v>
      </c>
      <c r="AB4" s="30">
        <v>1</v>
      </c>
      <c r="AC4" s="30">
        <v>1</v>
      </c>
      <c r="AD4" s="30">
        <v>1</v>
      </c>
      <c r="AE4" s="31">
        <v>1</v>
      </c>
      <c r="AF4" s="32">
        <v>184381000</v>
      </c>
      <c r="AG4" s="32">
        <v>184000000</v>
      </c>
      <c r="AH4" s="33" t="s">
        <v>93</v>
      </c>
      <c r="AI4" s="34">
        <v>7668</v>
      </c>
      <c r="AJ4" s="32">
        <v>566000000</v>
      </c>
      <c r="AK4" s="32">
        <v>566000000</v>
      </c>
      <c r="AL4" s="33" t="s">
        <v>93</v>
      </c>
      <c r="AM4" s="34">
        <v>7668</v>
      </c>
      <c r="AN4" s="32">
        <v>550000000</v>
      </c>
      <c r="AO4" s="32">
        <v>550000000</v>
      </c>
      <c r="AP4" s="33" t="s">
        <v>93</v>
      </c>
      <c r="AQ4" s="34">
        <v>7668</v>
      </c>
      <c r="AR4" s="32">
        <v>600000000</v>
      </c>
      <c r="AS4" s="32">
        <v>600000000</v>
      </c>
      <c r="AT4" s="33" t="s">
        <v>93</v>
      </c>
      <c r="AU4" s="34">
        <v>7668</v>
      </c>
      <c r="AV4" s="32">
        <v>500000000</v>
      </c>
      <c r="AW4" s="32">
        <v>500000000</v>
      </c>
      <c r="AX4" s="33" t="s">
        <v>93</v>
      </c>
      <c r="AY4" s="34">
        <v>7668</v>
      </c>
      <c r="AZ4" s="32">
        <f>(AV4*0.03)+AV4</f>
        <v>515000000</v>
      </c>
      <c r="BA4" s="32" t="s">
        <v>72</v>
      </c>
      <c r="BB4" s="33" t="s">
        <v>93</v>
      </c>
      <c r="BC4" s="33" t="s">
        <v>94</v>
      </c>
      <c r="BD4" s="32">
        <f>(AZ4*0.03)+AZ4</f>
        <v>530450000</v>
      </c>
      <c r="BE4" s="32" t="s">
        <v>72</v>
      </c>
      <c r="BF4" s="33" t="s">
        <v>93</v>
      </c>
      <c r="BG4" s="33" t="s">
        <v>94</v>
      </c>
      <c r="BH4" s="32">
        <f>(BD4*0.03)+BD4</f>
        <v>546363500</v>
      </c>
      <c r="BI4" s="32" t="s">
        <v>72</v>
      </c>
      <c r="BJ4" s="33" t="s">
        <v>93</v>
      </c>
      <c r="BK4" s="33" t="s">
        <v>94</v>
      </c>
      <c r="BL4" s="32">
        <f>(BH4*0.03)+BH4</f>
        <v>562754405</v>
      </c>
      <c r="BM4" s="32" t="s">
        <v>72</v>
      </c>
      <c r="BN4" s="33" t="s">
        <v>93</v>
      </c>
      <c r="BO4" s="33" t="s">
        <v>94</v>
      </c>
      <c r="BP4" s="32">
        <f>(BL4*0.03)+BL4</f>
        <v>579637037.14999998</v>
      </c>
      <c r="BQ4" s="32" t="s">
        <v>72</v>
      </c>
      <c r="BR4" s="33" t="s">
        <v>93</v>
      </c>
      <c r="BS4" s="33" t="s">
        <v>94</v>
      </c>
      <c r="BT4" s="32">
        <f>(BP4*0.03)+BP4</f>
        <v>597026148.26450002</v>
      </c>
      <c r="BU4" s="32" t="s">
        <v>72</v>
      </c>
      <c r="BV4" s="33" t="s">
        <v>93</v>
      </c>
      <c r="BW4" s="33" t="s">
        <v>94</v>
      </c>
      <c r="BX4" s="32">
        <v>5731612090.4144993</v>
      </c>
      <c r="BY4" s="26" t="s">
        <v>95</v>
      </c>
      <c r="BZ4" s="26" t="s">
        <v>96</v>
      </c>
      <c r="CA4" s="26" t="s">
        <v>97</v>
      </c>
      <c r="CB4" s="35" t="s">
        <v>98</v>
      </c>
      <c r="CC4" s="35" t="s">
        <v>99</v>
      </c>
      <c r="CD4" s="94" t="s">
        <v>100</v>
      </c>
      <c r="CE4" s="36"/>
      <c r="CF4" s="37"/>
      <c r="CG4" s="38"/>
      <c r="CH4" s="101"/>
      <c r="CI4" s="25" t="s">
        <v>101</v>
      </c>
      <c r="CJ4" s="39" t="s">
        <v>521</v>
      </c>
      <c r="CK4" s="40"/>
      <c r="CL4" s="40"/>
      <c r="CM4" s="28" t="s">
        <v>102</v>
      </c>
      <c r="CN4" s="83" t="s">
        <v>552</v>
      </c>
      <c r="CO4" s="41" t="s">
        <v>432</v>
      </c>
      <c r="CP4" s="41" t="s">
        <v>432</v>
      </c>
      <c r="CQ4" s="42">
        <v>472</v>
      </c>
      <c r="CR4" s="98">
        <v>607</v>
      </c>
      <c r="CS4" s="40"/>
      <c r="CT4" s="40"/>
      <c r="CU4" s="25" t="s">
        <v>103</v>
      </c>
      <c r="CV4" s="102" t="s">
        <v>103</v>
      </c>
      <c r="CW4" s="103"/>
      <c r="CX4" s="103"/>
      <c r="CY4" s="103"/>
      <c r="CZ4" s="104" t="s">
        <v>104</v>
      </c>
      <c r="DA4" s="104" t="s">
        <v>104</v>
      </c>
      <c r="DB4" s="104" t="s">
        <v>105</v>
      </c>
      <c r="DC4" s="103"/>
      <c r="DD4" s="103"/>
      <c r="DE4" s="103"/>
      <c r="DF4" s="105"/>
      <c r="DG4" s="105"/>
      <c r="DH4" s="105"/>
      <c r="DI4" s="105"/>
      <c r="DJ4" s="105"/>
      <c r="DK4" s="105"/>
      <c r="DL4" s="106" t="s">
        <v>545</v>
      </c>
    </row>
    <row r="5" spans="1:116" s="107" customFormat="1" hidden="1" x14ac:dyDescent="0.35">
      <c r="A5" s="25">
        <v>11</v>
      </c>
      <c r="B5" s="26" t="s">
        <v>64</v>
      </c>
      <c r="C5" s="26" t="s">
        <v>65</v>
      </c>
      <c r="D5" s="26" t="s">
        <v>106</v>
      </c>
      <c r="E5" s="27">
        <v>0.02</v>
      </c>
      <c r="F5" s="28" t="s">
        <v>107</v>
      </c>
      <c r="G5" s="28" t="s">
        <v>108</v>
      </c>
      <c r="H5" s="25" t="s">
        <v>66</v>
      </c>
      <c r="I5" s="25" t="s">
        <v>92</v>
      </c>
      <c r="J5" s="26" t="s">
        <v>83</v>
      </c>
      <c r="K5" s="26" t="s">
        <v>71</v>
      </c>
      <c r="L5" s="26" t="s">
        <v>69</v>
      </c>
      <c r="M5" s="26" t="s">
        <v>70</v>
      </c>
      <c r="N5" s="26" t="s">
        <v>71</v>
      </c>
      <c r="O5" s="26" t="s">
        <v>72</v>
      </c>
      <c r="P5" s="26" t="s">
        <v>72</v>
      </c>
      <c r="Q5" s="26" t="s">
        <v>72</v>
      </c>
      <c r="R5" s="29">
        <v>44013</v>
      </c>
      <c r="S5" s="29">
        <v>47848</v>
      </c>
      <c r="T5" s="30">
        <v>0.1</v>
      </c>
      <c r="U5" s="30">
        <v>0.15</v>
      </c>
      <c r="V5" s="30">
        <v>0.25</v>
      </c>
      <c r="W5" s="30">
        <v>0.35</v>
      </c>
      <c r="X5" s="30">
        <v>0.45</v>
      </c>
      <c r="Y5" s="30">
        <v>0.5</v>
      </c>
      <c r="Z5" s="30">
        <v>0.65</v>
      </c>
      <c r="AA5" s="30">
        <v>0.75</v>
      </c>
      <c r="AB5" s="30">
        <v>0.8</v>
      </c>
      <c r="AC5" s="30">
        <v>0.9</v>
      </c>
      <c r="AD5" s="30">
        <v>1</v>
      </c>
      <c r="AE5" s="31">
        <v>1</v>
      </c>
      <c r="AF5" s="32">
        <v>332701500</v>
      </c>
      <c r="AG5" s="32">
        <v>333000000</v>
      </c>
      <c r="AH5" s="33" t="s">
        <v>93</v>
      </c>
      <c r="AI5" s="34">
        <v>7668</v>
      </c>
      <c r="AJ5" s="32">
        <v>2541000000</v>
      </c>
      <c r="AK5" s="32">
        <v>2541000000</v>
      </c>
      <c r="AL5" s="33" t="s">
        <v>93</v>
      </c>
      <c r="AM5" s="34">
        <v>7668</v>
      </c>
      <c r="AN5" s="32">
        <v>2302500000</v>
      </c>
      <c r="AO5" s="32">
        <v>2302500000</v>
      </c>
      <c r="AP5" s="33" t="s">
        <v>93</v>
      </c>
      <c r="AQ5" s="34">
        <v>7668</v>
      </c>
      <c r="AR5" s="32">
        <v>2415125000</v>
      </c>
      <c r="AS5" s="32">
        <v>2415125000</v>
      </c>
      <c r="AT5" s="33" t="s">
        <v>93</v>
      </c>
      <c r="AU5" s="34">
        <v>7668</v>
      </c>
      <c r="AV5" s="32">
        <v>2074810917</v>
      </c>
      <c r="AW5" s="32">
        <v>2074810917</v>
      </c>
      <c r="AX5" s="33" t="s">
        <v>93</v>
      </c>
      <c r="AY5" s="34">
        <v>7668</v>
      </c>
      <c r="AZ5" s="32">
        <f>(AV5*0.03)+AV5</f>
        <v>2137055244.51</v>
      </c>
      <c r="BA5" s="32" t="s">
        <v>72</v>
      </c>
      <c r="BB5" s="33" t="s">
        <v>93</v>
      </c>
      <c r="BC5" s="33" t="s">
        <v>94</v>
      </c>
      <c r="BD5" s="32">
        <f>(AZ5*0.03)+AZ5</f>
        <v>2201166901.8453002</v>
      </c>
      <c r="BE5" s="32" t="s">
        <v>72</v>
      </c>
      <c r="BF5" s="33" t="s">
        <v>93</v>
      </c>
      <c r="BG5" s="33" t="s">
        <v>94</v>
      </c>
      <c r="BH5" s="32">
        <f>(BD5*0.03)+BD5</f>
        <v>2267201908.9006591</v>
      </c>
      <c r="BI5" s="32" t="s">
        <v>72</v>
      </c>
      <c r="BJ5" s="33" t="s">
        <v>93</v>
      </c>
      <c r="BK5" s="33" t="s">
        <v>94</v>
      </c>
      <c r="BL5" s="32">
        <f>(BH5*0.03)+BH5</f>
        <v>2335217966.1676788</v>
      </c>
      <c r="BM5" s="32" t="s">
        <v>72</v>
      </c>
      <c r="BN5" s="33" t="s">
        <v>93</v>
      </c>
      <c r="BO5" s="33" t="s">
        <v>94</v>
      </c>
      <c r="BP5" s="32">
        <f>(BL5*0.03)+BL5</f>
        <v>2405274505.152709</v>
      </c>
      <c r="BQ5" s="32" t="s">
        <v>72</v>
      </c>
      <c r="BR5" s="33" t="s">
        <v>93</v>
      </c>
      <c r="BS5" s="33" t="s">
        <v>94</v>
      </c>
      <c r="BT5" s="32">
        <f>(BP5*0.03)+BP5</f>
        <v>2477432740.3072901</v>
      </c>
      <c r="BU5" s="32" t="s">
        <v>72</v>
      </c>
      <c r="BV5" s="33" t="s">
        <v>93</v>
      </c>
      <c r="BW5" s="33" t="s">
        <v>94</v>
      </c>
      <c r="BX5" s="32">
        <v>23489486683.883636</v>
      </c>
      <c r="BY5" s="26" t="s">
        <v>95</v>
      </c>
      <c r="BZ5" s="26" t="s">
        <v>96</v>
      </c>
      <c r="CA5" s="26" t="s">
        <v>97</v>
      </c>
      <c r="CB5" s="35" t="s">
        <v>98</v>
      </c>
      <c r="CC5" s="35" t="s">
        <v>109</v>
      </c>
      <c r="CD5" s="94" t="s">
        <v>100</v>
      </c>
      <c r="CE5" s="38"/>
      <c r="CF5" s="37"/>
      <c r="CG5" s="38"/>
      <c r="CH5" s="101"/>
      <c r="CI5" s="40" t="s">
        <v>110</v>
      </c>
      <c r="CJ5" s="39" t="s">
        <v>522</v>
      </c>
      <c r="CK5" s="40"/>
      <c r="CL5" s="40"/>
      <c r="CM5" s="28" t="s">
        <v>111</v>
      </c>
      <c r="CN5" s="83" t="s">
        <v>524</v>
      </c>
      <c r="CO5" s="41" t="s">
        <v>432</v>
      </c>
      <c r="CP5" s="41" t="s">
        <v>432</v>
      </c>
      <c r="CQ5" s="42">
        <v>439</v>
      </c>
      <c r="CR5" s="98">
        <v>497</v>
      </c>
      <c r="CS5" s="40"/>
      <c r="CT5" s="40"/>
      <c r="CU5" s="40" t="s">
        <v>112</v>
      </c>
      <c r="CV5" s="102" t="s">
        <v>112</v>
      </c>
      <c r="CW5" s="103"/>
      <c r="CX5" s="103"/>
      <c r="CY5" s="103"/>
      <c r="CZ5" s="104" t="s">
        <v>104</v>
      </c>
      <c r="DA5" s="104" t="s">
        <v>104</v>
      </c>
      <c r="DB5" s="104" t="s">
        <v>105</v>
      </c>
      <c r="DC5" s="103"/>
      <c r="DD5" s="103"/>
      <c r="DE5" s="103"/>
      <c r="DF5" s="105"/>
      <c r="DG5" s="105"/>
      <c r="DH5" s="105"/>
      <c r="DI5" s="105"/>
      <c r="DJ5" s="105"/>
      <c r="DK5" s="105"/>
      <c r="DL5" s="106" t="s">
        <v>545</v>
      </c>
    </row>
    <row r="6" spans="1:116" s="107" customFormat="1" hidden="1" x14ac:dyDescent="0.35">
      <c r="A6" s="25">
        <v>12</v>
      </c>
      <c r="B6" s="26" t="s">
        <v>64</v>
      </c>
      <c r="C6" s="26" t="s">
        <v>65</v>
      </c>
      <c r="D6" s="26" t="s">
        <v>113</v>
      </c>
      <c r="E6" s="27">
        <v>5.0000000000000001E-3</v>
      </c>
      <c r="F6" s="28" t="s">
        <v>114</v>
      </c>
      <c r="G6" s="28" t="s">
        <v>115</v>
      </c>
      <c r="H6" s="25" t="s">
        <v>66</v>
      </c>
      <c r="I6" s="25" t="s">
        <v>92</v>
      </c>
      <c r="J6" s="26" t="s">
        <v>83</v>
      </c>
      <c r="K6" s="26" t="s">
        <v>68</v>
      </c>
      <c r="L6" s="26" t="s">
        <v>75</v>
      </c>
      <c r="M6" s="26" t="s">
        <v>70</v>
      </c>
      <c r="N6" s="26" t="s">
        <v>71</v>
      </c>
      <c r="O6" s="26" t="s">
        <v>72</v>
      </c>
      <c r="P6" s="26" t="s">
        <v>72</v>
      </c>
      <c r="Q6" s="26" t="s">
        <v>72</v>
      </c>
      <c r="R6" s="29">
        <v>44013</v>
      </c>
      <c r="S6" s="29">
        <v>47848</v>
      </c>
      <c r="T6" s="30">
        <v>1</v>
      </c>
      <c r="U6" s="30">
        <v>1</v>
      </c>
      <c r="V6" s="30">
        <v>1</v>
      </c>
      <c r="W6" s="30">
        <v>1</v>
      </c>
      <c r="X6" s="30">
        <v>1</v>
      </c>
      <c r="Y6" s="30">
        <v>1</v>
      </c>
      <c r="Z6" s="30">
        <v>1</v>
      </c>
      <c r="AA6" s="30">
        <v>1</v>
      </c>
      <c r="AB6" s="30">
        <v>1</v>
      </c>
      <c r="AC6" s="30">
        <v>1</v>
      </c>
      <c r="AD6" s="30">
        <v>1</v>
      </c>
      <c r="AE6" s="31">
        <v>1</v>
      </c>
      <c r="AF6" s="32">
        <v>36000000</v>
      </c>
      <c r="AG6" s="32">
        <v>36000000</v>
      </c>
      <c r="AH6" s="33" t="s">
        <v>93</v>
      </c>
      <c r="AI6" s="34">
        <v>7668</v>
      </c>
      <c r="AJ6" s="32">
        <v>68000000</v>
      </c>
      <c r="AK6" s="32">
        <v>68000000</v>
      </c>
      <c r="AL6" s="33" t="s">
        <v>93</v>
      </c>
      <c r="AM6" s="34">
        <v>7668</v>
      </c>
      <c r="AN6" s="32">
        <f>(AJ6*0.03)+AJ6</f>
        <v>70040000</v>
      </c>
      <c r="AO6" s="32">
        <f>(AK6*0.03)+AK6</f>
        <v>70040000</v>
      </c>
      <c r="AP6" s="33" t="s">
        <v>93</v>
      </c>
      <c r="AQ6" s="34">
        <v>7668</v>
      </c>
      <c r="AR6" s="32">
        <f>(AN6*0.03)+AN6</f>
        <v>72141200</v>
      </c>
      <c r="AS6" s="32">
        <f>(AO6*0.03)+AO6</f>
        <v>72141200</v>
      </c>
      <c r="AT6" s="33" t="s">
        <v>93</v>
      </c>
      <c r="AU6" s="34">
        <v>7668</v>
      </c>
      <c r="AV6" s="32">
        <f>(AR6*0.03)+AR6</f>
        <v>74305436</v>
      </c>
      <c r="AW6" s="32">
        <f>(AS6*0.03)+AS6</f>
        <v>74305436</v>
      </c>
      <c r="AX6" s="33" t="s">
        <v>93</v>
      </c>
      <c r="AY6" s="34">
        <v>7668</v>
      </c>
      <c r="AZ6" s="32">
        <f>(AV6*0.03)+AV6</f>
        <v>76534599.079999998</v>
      </c>
      <c r="BA6" s="32" t="s">
        <v>72</v>
      </c>
      <c r="BB6" s="33" t="s">
        <v>93</v>
      </c>
      <c r="BC6" s="33" t="s">
        <v>94</v>
      </c>
      <c r="BD6" s="32">
        <f>(AZ6*0.03)+AZ6</f>
        <v>78830637.052399993</v>
      </c>
      <c r="BE6" s="32" t="s">
        <v>72</v>
      </c>
      <c r="BF6" s="33" t="s">
        <v>93</v>
      </c>
      <c r="BG6" s="33" t="s">
        <v>94</v>
      </c>
      <c r="BH6" s="32">
        <f>(BD6*0.03)+BD6</f>
        <v>81195556.16397199</v>
      </c>
      <c r="BI6" s="32" t="s">
        <v>72</v>
      </c>
      <c r="BJ6" s="33" t="s">
        <v>93</v>
      </c>
      <c r="BK6" s="33" t="s">
        <v>94</v>
      </c>
      <c r="BL6" s="32">
        <f>(BH6*0.03)+BH6</f>
        <v>83631422.848891154</v>
      </c>
      <c r="BM6" s="32" t="s">
        <v>72</v>
      </c>
      <c r="BN6" s="33" t="s">
        <v>93</v>
      </c>
      <c r="BO6" s="33" t="s">
        <v>94</v>
      </c>
      <c r="BP6" s="32">
        <f>(BL6*0.03)+BL6</f>
        <v>86140365.53435789</v>
      </c>
      <c r="BQ6" s="32" t="s">
        <v>72</v>
      </c>
      <c r="BR6" s="33" t="s">
        <v>93</v>
      </c>
      <c r="BS6" s="33" t="s">
        <v>94</v>
      </c>
      <c r="BT6" s="32">
        <f>(BP6*0.03)+BP6</f>
        <v>88724576.500388622</v>
      </c>
      <c r="BU6" s="32" t="s">
        <v>72</v>
      </c>
      <c r="BV6" s="33" t="s">
        <v>93</v>
      </c>
      <c r="BW6" s="33" t="s">
        <v>94</v>
      </c>
      <c r="BX6" s="32">
        <v>815543793.1800096</v>
      </c>
      <c r="BY6" s="26" t="s">
        <v>95</v>
      </c>
      <c r="BZ6" s="26" t="s">
        <v>96</v>
      </c>
      <c r="CA6" s="26" t="s">
        <v>97</v>
      </c>
      <c r="CB6" s="35" t="s">
        <v>98</v>
      </c>
      <c r="CC6" s="35" t="s">
        <v>116</v>
      </c>
      <c r="CD6" s="94" t="s">
        <v>100</v>
      </c>
      <c r="CE6" s="38"/>
      <c r="CF6" s="37"/>
      <c r="CG6" s="38"/>
      <c r="CH6" s="101"/>
      <c r="CI6" s="40" t="s">
        <v>117</v>
      </c>
      <c r="CJ6" s="39" t="s">
        <v>523</v>
      </c>
      <c r="CK6" s="40"/>
      <c r="CL6" s="40"/>
      <c r="CM6" s="28" t="s">
        <v>118</v>
      </c>
      <c r="CN6" s="83" t="s">
        <v>525</v>
      </c>
      <c r="CO6" s="41" t="s">
        <v>433</v>
      </c>
      <c r="CP6" s="41" t="s">
        <v>433</v>
      </c>
      <c r="CQ6" s="42">
        <v>116</v>
      </c>
      <c r="CR6" s="98">
        <v>113</v>
      </c>
      <c r="CS6" s="40"/>
      <c r="CT6" s="40"/>
      <c r="CU6" s="40" t="s">
        <v>119</v>
      </c>
      <c r="CV6" s="102" t="s">
        <v>119</v>
      </c>
      <c r="CW6" s="103"/>
      <c r="CX6" s="103"/>
      <c r="CY6" s="103"/>
      <c r="CZ6" s="104" t="s">
        <v>104</v>
      </c>
      <c r="DA6" s="104" t="s">
        <v>104</v>
      </c>
      <c r="DB6" s="104" t="s">
        <v>105</v>
      </c>
      <c r="DC6" s="103"/>
      <c r="DD6" s="103"/>
      <c r="DE6" s="103"/>
      <c r="DF6" s="105"/>
      <c r="DG6" s="105"/>
      <c r="DH6" s="105"/>
      <c r="DI6" s="105"/>
      <c r="DJ6" s="105"/>
      <c r="DK6" s="105"/>
      <c r="DL6" s="106" t="s">
        <v>545</v>
      </c>
    </row>
    <row r="7" spans="1:116" s="107" customFormat="1" hidden="1" x14ac:dyDescent="0.35">
      <c r="A7" s="25">
        <v>13</v>
      </c>
      <c r="B7" s="26" t="s">
        <v>64</v>
      </c>
      <c r="C7" s="26" t="s">
        <v>65</v>
      </c>
      <c r="D7" s="26" t="s">
        <v>120</v>
      </c>
      <c r="E7" s="27">
        <v>2.5000000000000001E-2</v>
      </c>
      <c r="F7" s="28" t="s">
        <v>121</v>
      </c>
      <c r="G7" s="28" t="s">
        <v>122</v>
      </c>
      <c r="H7" s="28" t="s">
        <v>66</v>
      </c>
      <c r="I7" s="25" t="s">
        <v>92</v>
      </c>
      <c r="J7" s="26" t="s">
        <v>67</v>
      </c>
      <c r="K7" s="26" t="s">
        <v>71</v>
      </c>
      <c r="L7" s="26" t="s">
        <v>75</v>
      </c>
      <c r="M7" s="26" t="s">
        <v>70</v>
      </c>
      <c r="N7" s="26" t="s">
        <v>71</v>
      </c>
      <c r="O7" s="26" t="s">
        <v>72</v>
      </c>
      <c r="P7" s="26">
        <v>15</v>
      </c>
      <c r="Q7" s="26">
        <v>2019</v>
      </c>
      <c r="R7" s="29">
        <v>43831</v>
      </c>
      <c r="S7" s="29">
        <v>47848</v>
      </c>
      <c r="T7" s="28">
        <v>15</v>
      </c>
      <c r="U7" s="28">
        <v>15</v>
      </c>
      <c r="V7" s="28">
        <v>15</v>
      </c>
      <c r="W7" s="28">
        <v>15</v>
      </c>
      <c r="X7" s="28">
        <v>15</v>
      </c>
      <c r="Y7" s="28">
        <v>15</v>
      </c>
      <c r="Z7" s="28">
        <v>15</v>
      </c>
      <c r="AA7" s="28">
        <v>15</v>
      </c>
      <c r="AB7" s="28">
        <v>15</v>
      </c>
      <c r="AC7" s="28">
        <v>15</v>
      </c>
      <c r="AD7" s="28">
        <v>15</v>
      </c>
      <c r="AE7" s="43">
        <v>15</v>
      </c>
      <c r="AF7" s="32">
        <v>433020000</v>
      </c>
      <c r="AG7" s="32">
        <v>433000000</v>
      </c>
      <c r="AH7" s="33" t="s">
        <v>93</v>
      </c>
      <c r="AI7" s="34">
        <v>7738</v>
      </c>
      <c r="AJ7" s="32">
        <v>1154074500</v>
      </c>
      <c r="AK7" s="32">
        <v>1154000000</v>
      </c>
      <c r="AL7" s="33" t="s">
        <v>93</v>
      </c>
      <c r="AM7" s="34">
        <v>7738</v>
      </c>
      <c r="AN7" s="32">
        <v>1189199957</v>
      </c>
      <c r="AO7" s="32">
        <v>1189199957</v>
      </c>
      <c r="AP7" s="33" t="s">
        <v>93</v>
      </c>
      <c r="AQ7" s="34">
        <v>7738</v>
      </c>
      <c r="AR7" s="32">
        <v>1225398301</v>
      </c>
      <c r="AS7" s="32">
        <v>2935685364</v>
      </c>
      <c r="AT7" s="33" t="s">
        <v>93</v>
      </c>
      <c r="AU7" s="34">
        <v>7738</v>
      </c>
      <c r="AV7" s="32">
        <v>1223427907</v>
      </c>
      <c r="AW7" s="32">
        <v>2520800000</v>
      </c>
      <c r="AX7" s="33" t="s">
        <v>93</v>
      </c>
      <c r="AY7" s="34">
        <v>7738</v>
      </c>
      <c r="AZ7" s="32">
        <f>(AV7*3.1%)+AV7</f>
        <v>1261354172.1170001</v>
      </c>
      <c r="BA7" s="32" t="s">
        <v>72</v>
      </c>
      <c r="BB7" s="33" t="s">
        <v>93</v>
      </c>
      <c r="BC7" s="33" t="s">
        <v>94</v>
      </c>
      <c r="BD7" s="32">
        <f>(AZ7*3.5%)+AZ7</f>
        <v>1305501568.1410952</v>
      </c>
      <c r="BE7" s="32" t="s">
        <v>72</v>
      </c>
      <c r="BF7" s="33" t="s">
        <v>93</v>
      </c>
      <c r="BG7" s="33" t="s">
        <v>94</v>
      </c>
      <c r="BH7" s="32">
        <f>(BD7*3.1%)+BD7</f>
        <v>1345972116.753469</v>
      </c>
      <c r="BI7" s="32" t="s">
        <v>72</v>
      </c>
      <c r="BJ7" s="33" t="s">
        <v>93</v>
      </c>
      <c r="BK7" s="33" t="s">
        <v>94</v>
      </c>
      <c r="BL7" s="32">
        <f>(BH7*3.1%)+BH7</f>
        <v>1387697252.3728266</v>
      </c>
      <c r="BM7" s="32" t="s">
        <v>72</v>
      </c>
      <c r="BN7" s="33" t="s">
        <v>93</v>
      </c>
      <c r="BO7" s="33" t="s">
        <v>94</v>
      </c>
      <c r="BP7" s="32">
        <f>(BL7*3%)+BL7</f>
        <v>1429328169.9440114</v>
      </c>
      <c r="BQ7" s="32" t="s">
        <v>72</v>
      </c>
      <c r="BR7" s="33" t="s">
        <v>93</v>
      </c>
      <c r="BS7" s="33" t="s">
        <v>94</v>
      </c>
      <c r="BT7" s="32">
        <f>(BP7*3%)+BP7</f>
        <v>1472208015.0423317</v>
      </c>
      <c r="BU7" s="32" t="s">
        <v>72</v>
      </c>
      <c r="BV7" s="33" t="s">
        <v>93</v>
      </c>
      <c r="BW7" s="33" t="s">
        <v>94</v>
      </c>
      <c r="BX7" s="32">
        <v>13427181959.370735</v>
      </c>
      <c r="BY7" s="26" t="s">
        <v>95</v>
      </c>
      <c r="BZ7" s="26" t="s">
        <v>96</v>
      </c>
      <c r="CA7" s="26" t="s">
        <v>123</v>
      </c>
      <c r="CB7" s="35" t="s">
        <v>124</v>
      </c>
      <c r="CC7" s="35" t="s">
        <v>125</v>
      </c>
      <c r="CD7" s="94" t="s">
        <v>126</v>
      </c>
      <c r="CE7" s="37"/>
      <c r="CF7" s="37"/>
      <c r="CG7" s="38"/>
      <c r="CH7" s="108"/>
      <c r="CI7" s="28" t="s">
        <v>127</v>
      </c>
      <c r="CJ7" s="44" t="s">
        <v>464</v>
      </c>
      <c r="CK7" s="40"/>
      <c r="CL7" s="40"/>
      <c r="CM7" s="40" t="s">
        <v>128</v>
      </c>
      <c r="CN7" s="83" t="s">
        <v>461</v>
      </c>
      <c r="CO7" s="41" t="s">
        <v>431</v>
      </c>
      <c r="CP7" s="41" t="s">
        <v>431</v>
      </c>
      <c r="CQ7" s="42">
        <f>722631600/1000000</f>
        <v>722.63160000000005</v>
      </c>
      <c r="CR7" s="92">
        <v>706</v>
      </c>
      <c r="CS7" s="40"/>
      <c r="CT7" s="40"/>
      <c r="CU7" s="40" t="s">
        <v>129</v>
      </c>
      <c r="CV7" s="102" t="s">
        <v>465</v>
      </c>
      <c r="CW7" s="103"/>
      <c r="CX7" s="103"/>
      <c r="CY7" s="103"/>
      <c r="CZ7" s="104" t="s">
        <v>104</v>
      </c>
      <c r="DA7" s="104" t="s">
        <v>104</v>
      </c>
      <c r="DB7" s="104" t="s">
        <v>105</v>
      </c>
      <c r="DC7" s="103"/>
      <c r="DD7" s="103"/>
      <c r="DE7" s="103"/>
      <c r="DF7" s="105"/>
      <c r="DG7" s="105"/>
      <c r="DH7" s="105"/>
      <c r="DI7" s="105"/>
      <c r="DJ7" s="105"/>
      <c r="DK7" s="105"/>
      <c r="DL7" s="107" t="s">
        <v>459</v>
      </c>
    </row>
    <row r="8" spans="1:116" s="107" customFormat="1" hidden="1" x14ac:dyDescent="0.35">
      <c r="A8" s="25">
        <v>14</v>
      </c>
      <c r="B8" s="26" t="s">
        <v>64</v>
      </c>
      <c r="C8" s="26" t="s">
        <v>65</v>
      </c>
      <c r="D8" s="25" t="s">
        <v>130</v>
      </c>
      <c r="E8" s="27">
        <v>0.02</v>
      </c>
      <c r="F8" s="28" t="s">
        <v>131</v>
      </c>
      <c r="G8" s="28" t="s">
        <v>132</v>
      </c>
      <c r="H8" s="28" t="s">
        <v>66</v>
      </c>
      <c r="I8" s="25" t="s">
        <v>92</v>
      </c>
      <c r="J8" s="26" t="s">
        <v>67</v>
      </c>
      <c r="K8" s="26" t="s">
        <v>71</v>
      </c>
      <c r="L8" s="26" t="s">
        <v>75</v>
      </c>
      <c r="M8" s="26" t="s">
        <v>70</v>
      </c>
      <c r="N8" s="26" t="s">
        <v>71</v>
      </c>
      <c r="O8" s="26" t="s">
        <v>72</v>
      </c>
      <c r="P8" s="30">
        <v>1</v>
      </c>
      <c r="Q8" s="26">
        <v>2019</v>
      </c>
      <c r="R8" s="29">
        <v>43831</v>
      </c>
      <c r="S8" s="29">
        <v>47848</v>
      </c>
      <c r="T8" s="30">
        <v>1</v>
      </c>
      <c r="U8" s="30">
        <v>1</v>
      </c>
      <c r="V8" s="30">
        <v>1</v>
      </c>
      <c r="W8" s="30">
        <v>1</v>
      </c>
      <c r="X8" s="30">
        <v>1</v>
      </c>
      <c r="Y8" s="30">
        <v>1</v>
      </c>
      <c r="Z8" s="30">
        <v>1</v>
      </c>
      <c r="AA8" s="30">
        <v>1</v>
      </c>
      <c r="AB8" s="30">
        <v>1</v>
      </c>
      <c r="AC8" s="30">
        <v>1</v>
      </c>
      <c r="AD8" s="30">
        <v>1</v>
      </c>
      <c r="AE8" s="31">
        <v>1</v>
      </c>
      <c r="AF8" s="32">
        <v>220436667</v>
      </c>
      <c r="AG8" s="32">
        <v>220436667</v>
      </c>
      <c r="AH8" s="33" t="s">
        <v>93</v>
      </c>
      <c r="AI8" s="34">
        <v>7738</v>
      </c>
      <c r="AJ8" s="32">
        <v>579333700</v>
      </c>
      <c r="AK8" s="32">
        <v>579333700</v>
      </c>
      <c r="AL8" s="33" t="s">
        <v>93</v>
      </c>
      <c r="AM8" s="34">
        <v>7738</v>
      </c>
      <c r="AN8" s="32">
        <v>596788447</v>
      </c>
      <c r="AO8" s="32">
        <v>596788447</v>
      </c>
      <c r="AP8" s="33" t="s">
        <v>93</v>
      </c>
      <c r="AQ8" s="34">
        <v>7738</v>
      </c>
      <c r="AR8" s="32">
        <v>614769676</v>
      </c>
      <c r="AS8" s="32">
        <v>614769676</v>
      </c>
      <c r="AT8" s="33" t="s">
        <v>93</v>
      </c>
      <c r="AU8" s="34">
        <v>7738</v>
      </c>
      <c r="AV8" s="32">
        <v>622845320</v>
      </c>
      <c r="AW8" s="32">
        <v>622845320</v>
      </c>
      <c r="AX8" s="33" t="s">
        <v>93</v>
      </c>
      <c r="AY8" s="34">
        <v>7738</v>
      </c>
      <c r="AZ8" s="32">
        <f>(AV8*3.1%)+AV8</f>
        <v>642153524.91999996</v>
      </c>
      <c r="BA8" s="32" t="s">
        <v>72</v>
      </c>
      <c r="BB8" s="33" t="s">
        <v>93</v>
      </c>
      <c r="BC8" s="33" t="s">
        <v>94</v>
      </c>
      <c r="BD8" s="32">
        <f>(AZ8*3.1%)+AZ8</f>
        <v>662060284.1925199</v>
      </c>
      <c r="BE8" s="32" t="s">
        <v>72</v>
      </c>
      <c r="BF8" s="33" t="s">
        <v>93</v>
      </c>
      <c r="BG8" s="33" t="s">
        <v>94</v>
      </c>
      <c r="BH8" s="32">
        <f>(BD8*3.1%)+BD8</f>
        <v>682584153.00248802</v>
      </c>
      <c r="BI8" s="32" t="s">
        <v>72</v>
      </c>
      <c r="BJ8" s="33" t="s">
        <v>93</v>
      </c>
      <c r="BK8" s="33" t="s">
        <v>94</v>
      </c>
      <c r="BL8" s="32">
        <f>(BH8*3.1%)+BH8</f>
        <v>703744261.74556518</v>
      </c>
      <c r="BM8" s="32" t="s">
        <v>72</v>
      </c>
      <c r="BN8" s="33" t="s">
        <v>93</v>
      </c>
      <c r="BO8" s="33" t="s">
        <v>94</v>
      </c>
      <c r="BP8" s="32">
        <f>(BL8*3.1%)+BL8</f>
        <v>725560333.85967767</v>
      </c>
      <c r="BQ8" s="32" t="s">
        <v>72</v>
      </c>
      <c r="BR8" s="33" t="s">
        <v>93</v>
      </c>
      <c r="BS8" s="33" t="s">
        <v>94</v>
      </c>
      <c r="BT8" s="32">
        <f>(BP8*3.11%)+BP8</f>
        <v>748125260.24271369</v>
      </c>
      <c r="BU8" s="32" t="s">
        <v>72</v>
      </c>
      <c r="BV8" s="33" t="s">
        <v>93</v>
      </c>
      <c r="BW8" s="33" t="s">
        <v>94</v>
      </c>
      <c r="BX8" s="32">
        <v>6798401627.962965</v>
      </c>
      <c r="BY8" s="26" t="s">
        <v>95</v>
      </c>
      <c r="BZ8" s="26" t="s">
        <v>96</v>
      </c>
      <c r="CA8" s="26" t="s">
        <v>123</v>
      </c>
      <c r="CB8" s="35" t="s">
        <v>124</v>
      </c>
      <c r="CC8" s="35" t="s">
        <v>125</v>
      </c>
      <c r="CD8" s="94" t="s">
        <v>126</v>
      </c>
      <c r="CE8" s="37"/>
      <c r="CF8" s="37"/>
      <c r="CG8" s="38"/>
      <c r="CH8" s="45"/>
      <c r="CI8" s="40" t="s">
        <v>133</v>
      </c>
      <c r="CJ8" s="44" t="s">
        <v>460</v>
      </c>
      <c r="CK8" s="40"/>
      <c r="CL8" s="40"/>
      <c r="CM8" s="46" t="s">
        <v>134</v>
      </c>
      <c r="CN8" s="83" t="s">
        <v>462</v>
      </c>
      <c r="CO8" s="41" t="s">
        <v>431</v>
      </c>
      <c r="CP8" s="41" t="s">
        <v>431</v>
      </c>
      <c r="CQ8" s="42">
        <f>338166000/1000000</f>
        <v>338.166</v>
      </c>
      <c r="CR8" s="92">
        <v>335</v>
      </c>
      <c r="CS8" s="40"/>
      <c r="CT8" s="40"/>
      <c r="CU8" s="40" t="s">
        <v>135</v>
      </c>
      <c r="CV8" s="102" t="s">
        <v>463</v>
      </c>
      <c r="CW8" s="103"/>
      <c r="CX8" s="103"/>
      <c r="CY8" s="103"/>
      <c r="CZ8" s="104" t="s">
        <v>104</v>
      </c>
      <c r="DA8" s="104" t="s">
        <v>104</v>
      </c>
      <c r="DB8" s="104" t="s">
        <v>105</v>
      </c>
      <c r="DC8" s="103"/>
      <c r="DD8" s="103"/>
      <c r="DE8" s="103"/>
      <c r="DF8" s="105"/>
      <c r="DG8" s="105"/>
      <c r="DH8" s="105"/>
      <c r="DI8" s="105"/>
      <c r="DJ8" s="105"/>
      <c r="DK8" s="105"/>
      <c r="DL8" s="107" t="s">
        <v>459</v>
      </c>
    </row>
    <row r="9" spans="1:116" s="107" customFormat="1" hidden="1" x14ac:dyDescent="0.35">
      <c r="A9" s="25">
        <v>27</v>
      </c>
      <c r="B9" s="26" t="s">
        <v>64</v>
      </c>
      <c r="C9" s="26" t="s">
        <v>139</v>
      </c>
      <c r="D9" s="26" t="s">
        <v>144</v>
      </c>
      <c r="E9" s="27">
        <v>5.0000000000000001E-3</v>
      </c>
      <c r="F9" s="26" t="s">
        <v>145</v>
      </c>
      <c r="G9" s="26" t="s">
        <v>146</v>
      </c>
      <c r="H9" s="26" t="s">
        <v>66</v>
      </c>
      <c r="I9" s="26" t="s">
        <v>147</v>
      </c>
      <c r="J9" s="26" t="s">
        <v>67</v>
      </c>
      <c r="K9" s="26" t="s">
        <v>68</v>
      </c>
      <c r="L9" s="26" t="s">
        <v>84</v>
      </c>
      <c r="M9" s="26" t="s">
        <v>148</v>
      </c>
      <c r="N9" s="26" t="s">
        <v>71</v>
      </c>
      <c r="O9" s="26" t="s">
        <v>72</v>
      </c>
      <c r="P9" s="26">
        <v>10878</v>
      </c>
      <c r="Q9" s="26">
        <v>2019</v>
      </c>
      <c r="R9" s="29">
        <v>43831</v>
      </c>
      <c r="S9" s="29">
        <v>47848</v>
      </c>
      <c r="T9" s="47">
        <v>100</v>
      </c>
      <c r="U9" s="47">
        <v>10000</v>
      </c>
      <c r="V9" s="47">
        <v>10000</v>
      </c>
      <c r="W9" s="47">
        <v>10000</v>
      </c>
      <c r="X9" s="47">
        <v>10000</v>
      </c>
      <c r="Y9" s="47">
        <v>10000</v>
      </c>
      <c r="Z9" s="47">
        <v>10000</v>
      </c>
      <c r="AA9" s="47">
        <v>10000</v>
      </c>
      <c r="AB9" s="47">
        <v>10000</v>
      </c>
      <c r="AC9" s="47">
        <v>10000</v>
      </c>
      <c r="AD9" s="47">
        <v>10000</v>
      </c>
      <c r="AE9" s="48">
        <f>T9+U9+V9+W9+X9+Y9+Z9+AA9+AB9+AC9+AD9</f>
        <v>100100</v>
      </c>
      <c r="AF9" s="32">
        <f>(((6000000/3)+(6000000/4)+(5500000/3)+(5000000/3)+((5500000*20)/4)))*5</f>
        <v>172500000</v>
      </c>
      <c r="AG9" s="32">
        <v>173000000</v>
      </c>
      <c r="AH9" s="33" t="s">
        <v>77</v>
      </c>
      <c r="AI9" s="26">
        <v>7734</v>
      </c>
      <c r="AJ9" s="32">
        <f>(AF9*1.024)/5*12</f>
        <v>423936000</v>
      </c>
      <c r="AK9" s="32">
        <v>424000000</v>
      </c>
      <c r="AL9" s="33" t="s">
        <v>77</v>
      </c>
      <c r="AM9" s="49">
        <v>7734</v>
      </c>
      <c r="AN9" s="32">
        <f>+AJ9*1.03</f>
        <v>436654080</v>
      </c>
      <c r="AO9" s="32">
        <v>437000000</v>
      </c>
      <c r="AP9" s="33" t="s">
        <v>77</v>
      </c>
      <c r="AQ9" s="26">
        <v>7734</v>
      </c>
      <c r="AR9" s="32">
        <f>+AN9*1.03</f>
        <v>449753702.40000004</v>
      </c>
      <c r="AS9" s="32">
        <v>450000000</v>
      </c>
      <c r="AT9" s="33" t="s">
        <v>77</v>
      </c>
      <c r="AU9" s="26">
        <v>7734</v>
      </c>
      <c r="AV9" s="32">
        <f>+AR9*1.03</f>
        <v>463246313.47200006</v>
      </c>
      <c r="AW9" s="50">
        <v>661.80879900000002</v>
      </c>
      <c r="AX9" s="33" t="s">
        <v>77</v>
      </c>
      <c r="AY9" s="26">
        <v>7734</v>
      </c>
      <c r="AZ9" s="32">
        <f>+AV9*1.03</f>
        <v>477143702.87616009</v>
      </c>
      <c r="BA9" s="32" t="s">
        <v>76</v>
      </c>
      <c r="BB9" s="33" t="s">
        <v>77</v>
      </c>
      <c r="BC9" s="33" t="s">
        <v>72</v>
      </c>
      <c r="BD9" s="32">
        <f>+AZ9*1.03</f>
        <v>491458013.9624449</v>
      </c>
      <c r="BE9" s="32" t="s">
        <v>76</v>
      </c>
      <c r="BF9" s="33" t="s">
        <v>77</v>
      </c>
      <c r="BG9" s="33" t="s">
        <v>72</v>
      </c>
      <c r="BH9" s="32">
        <f>+BD9*1.03</f>
        <v>506201754.38131827</v>
      </c>
      <c r="BI9" s="32" t="s">
        <v>76</v>
      </c>
      <c r="BJ9" s="33" t="s">
        <v>77</v>
      </c>
      <c r="BK9" s="33" t="s">
        <v>72</v>
      </c>
      <c r="BL9" s="32">
        <f>+BH9*1.03</f>
        <v>521387807.01275784</v>
      </c>
      <c r="BM9" s="32" t="s">
        <v>76</v>
      </c>
      <c r="BN9" s="33" t="s">
        <v>93</v>
      </c>
      <c r="BO9" s="33" t="s">
        <v>72</v>
      </c>
      <c r="BP9" s="32">
        <f>+BL9*1.03</f>
        <v>537029441.2231406</v>
      </c>
      <c r="BQ9" s="32" t="s">
        <v>76</v>
      </c>
      <c r="BR9" s="33" t="s">
        <v>77</v>
      </c>
      <c r="BS9" s="33" t="s">
        <v>72</v>
      </c>
      <c r="BT9" s="32">
        <f>+BP9*1.03</f>
        <v>553140324.45983481</v>
      </c>
      <c r="BU9" s="32" t="s">
        <v>76</v>
      </c>
      <c r="BV9" s="33" t="s">
        <v>77</v>
      </c>
      <c r="BW9" s="33" t="s">
        <v>72</v>
      </c>
      <c r="BX9" s="32">
        <v>5032451139.7876568</v>
      </c>
      <c r="BY9" s="26" t="s">
        <v>95</v>
      </c>
      <c r="BZ9" s="26" t="s">
        <v>96</v>
      </c>
      <c r="CA9" s="25" t="s">
        <v>149</v>
      </c>
      <c r="CB9" s="26" t="s">
        <v>150</v>
      </c>
      <c r="CC9" s="26" t="s">
        <v>151</v>
      </c>
      <c r="CD9" s="95" t="s">
        <v>152</v>
      </c>
      <c r="CE9" s="51" t="s">
        <v>153</v>
      </c>
      <c r="CF9" s="52" t="s">
        <v>469</v>
      </c>
      <c r="CG9" s="108"/>
      <c r="CH9" s="108"/>
      <c r="CI9" s="28" t="s">
        <v>154</v>
      </c>
      <c r="CJ9" s="39" t="s">
        <v>471</v>
      </c>
      <c r="CK9" s="28"/>
      <c r="CL9" s="28"/>
      <c r="CM9" s="40" t="s">
        <v>155</v>
      </c>
      <c r="CN9" s="83" t="s">
        <v>155</v>
      </c>
      <c r="CO9" s="41" t="s">
        <v>434</v>
      </c>
      <c r="CP9" s="41" t="s">
        <v>434</v>
      </c>
      <c r="CQ9" s="42">
        <v>229.941192</v>
      </c>
      <c r="CR9" s="92">
        <v>307.50099999999998</v>
      </c>
      <c r="CS9" s="28"/>
      <c r="CT9" s="40"/>
      <c r="CU9" s="40" t="s">
        <v>156</v>
      </c>
      <c r="CV9" s="102" t="s">
        <v>479</v>
      </c>
      <c r="CW9" s="103"/>
      <c r="CX9" s="103"/>
      <c r="CY9" s="103"/>
      <c r="CZ9" s="104" t="s">
        <v>104</v>
      </c>
      <c r="DA9" s="104" t="s">
        <v>157</v>
      </c>
      <c r="DB9" s="104" t="s">
        <v>105</v>
      </c>
      <c r="DC9" s="103"/>
      <c r="DD9" s="103"/>
      <c r="DE9" s="103"/>
      <c r="DF9" s="105"/>
      <c r="DG9" s="105"/>
      <c r="DH9" s="105"/>
      <c r="DI9" s="105"/>
      <c r="DJ9" s="105"/>
      <c r="DK9" s="105"/>
      <c r="DL9" s="107" t="s">
        <v>459</v>
      </c>
    </row>
    <row r="10" spans="1:116" s="107" customFormat="1" x14ac:dyDescent="0.35">
      <c r="A10" s="25">
        <v>43</v>
      </c>
      <c r="B10" s="26" t="s">
        <v>160</v>
      </c>
      <c r="C10" s="26" t="s">
        <v>161</v>
      </c>
      <c r="D10" s="26" t="s">
        <v>162</v>
      </c>
      <c r="E10" s="27">
        <v>0.02</v>
      </c>
      <c r="F10" s="26" t="s">
        <v>163</v>
      </c>
      <c r="G10" s="26" t="s">
        <v>164</v>
      </c>
      <c r="H10" s="26" t="s">
        <v>66</v>
      </c>
      <c r="I10" s="26" t="s">
        <v>147</v>
      </c>
      <c r="J10" s="26" t="s">
        <v>67</v>
      </c>
      <c r="K10" s="26" t="s">
        <v>68</v>
      </c>
      <c r="L10" s="26" t="s">
        <v>74</v>
      </c>
      <c r="M10" s="26" t="s">
        <v>136</v>
      </c>
      <c r="N10" s="26" t="s">
        <v>137</v>
      </c>
      <c r="O10" s="26">
        <v>305</v>
      </c>
      <c r="P10" s="25">
        <v>900</v>
      </c>
      <c r="Q10" s="25">
        <v>2019</v>
      </c>
      <c r="R10" s="29">
        <v>43831</v>
      </c>
      <c r="S10" s="29">
        <v>47848</v>
      </c>
      <c r="T10" s="53">
        <v>1</v>
      </c>
      <c r="U10" s="53">
        <v>1</v>
      </c>
      <c r="V10" s="53">
        <v>1</v>
      </c>
      <c r="W10" s="53">
        <v>1</v>
      </c>
      <c r="X10" s="53">
        <v>1</v>
      </c>
      <c r="Y10" s="53">
        <v>1</v>
      </c>
      <c r="Z10" s="53">
        <v>1</v>
      </c>
      <c r="AA10" s="53">
        <v>1</v>
      </c>
      <c r="AB10" s="53">
        <v>1</v>
      </c>
      <c r="AC10" s="53">
        <v>1</v>
      </c>
      <c r="AD10" s="54">
        <v>1</v>
      </c>
      <c r="AE10" s="55">
        <v>1</v>
      </c>
      <c r="AF10" s="32">
        <v>4341399305</v>
      </c>
      <c r="AG10" s="32">
        <v>4341399305</v>
      </c>
      <c r="AH10" s="33" t="s">
        <v>77</v>
      </c>
      <c r="AI10" s="26">
        <v>7734</v>
      </c>
      <c r="AJ10" s="32">
        <v>13512480000</v>
      </c>
      <c r="AK10" s="32">
        <v>13512480000</v>
      </c>
      <c r="AL10" s="33" t="s">
        <v>77</v>
      </c>
      <c r="AM10" s="56">
        <v>7734</v>
      </c>
      <c r="AN10" s="32">
        <v>16611720000</v>
      </c>
      <c r="AO10" s="32">
        <v>16611720000</v>
      </c>
      <c r="AP10" s="33" t="s">
        <v>77</v>
      </c>
      <c r="AQ10" s="26">
        <v>7734</v>
      </c>
      <c r="AR10" s="32">
        <v>15803680000</v>
      </c>
      <c r="AS10" s="32">
        <v>15803680000</v>
      </c>
      <c r="AT10" s="33" t="s">
        <v>77</v>
      </c>
      <c r="AU10" s="26">
        <v>7734</v>
      </c>
      <c r="AV10" s="32">
        <v>15894808791</v>
      </c>
      <c r="AW10" s="50">
        <v>10784.617894999999</v>
      </c>
      <c r="AX10" s="33" t="s">
        <v>77</v>
      </c>
      <c r="AY10" s="26">
        <v>7734</v>
      </c>
      <c r="AZ10" s="32">
        <f>+AV10*1.03</f>
        <v>16371653054.73</v>
      </c>
      <c r="BA10" s="32" t="s">
        <v>76</v>
      </c>
      <c r="BB10" s="33" t="s">
        <v>77</v>
      </c>
      <c r="BC10" s="33" t="s">
        <v>94</v>
      </c>
      <c r="BD10" s="32">
        <f>+AZ10*1.03</f>
        <v>16862802646.371901</v>
      </c>
      <c r="BE10" s="32" t="s">
        <v>72</v>
      </c>
      <c r="BF10" s="33" t="s">
        <v>93</v>
      </c>
      <c r="BG10" s="33" t="s">
        <v>94</v>
      </c>
      <c r="BH10" s="32">
        <f>+BD10*1.03</f>
        <v>17368686725.763058</v>
      </c>
      <c r="BI10" s="32" t="s">
        <v>72</v>
      </c>
      <c r="BJ10" s="33" t="s">
        <v>93</v>
      </c>
      <c r="BK10" s="33" t="s">
        <v>94</v>
      </c>
      <c r="BL10" s="32">
        <f>+BH10*1.03</f>
        <v>17889747327.53595</v>
      </c>
      <c r="BM10" s="32" t="s">
        <v>72</v>
      </c>
      <c r="BN10" s="33" t="s">
        <v>93</v>
      </c>
      <c r="BO10" s="33" t="s">
        <v>94</v>
      </c>
      <c r="BP10" s="32">
        <f>+BL10*1.03</f>
        <v>18426439747.36203</v>
      </c>
      <c r="BQ10" s="32" t="s">
        <v>72</v>
      </c>
      <c r="BR10" s="33" t="s">
        <v>93</v>
      </c>
      <c r="BS10" s="33" t="s">
        <v>94</v>
      </c>
      <c r="BT10" s="32">
        <f>+BP10*1.03</f>
        <v>18979232939.78289</v>
      </c>
      <c r="BU10" s="32" t="s">
        <v>72</v>
      </c>
      <c r="BV10" s="33" t="s">
        <v>93</v>
      </c>
      <c r="BW10" s="33" t="s">
        <v>94</v>
      </c>
      <c r="BX10" s="32">
        <v>172062650537.54584</v>
      </c>
      <c r="BY10" s="26" t="s">
        <v>95</v>
      </c>
      <c r="BZ10" s="26" t="s">
        <v>96</v>
      </c>
      <c r="CA10" s="25" t="s">
        <v>149</v>
      </c>
      <c r="CB10" s="26" t="s">
        <v>150</v>
      </c>
      <c r="CC10" s="26" t="s">
        <v>151</v>
      </c>
      <c r="CD10" s="95" t="s">
        <v>152</v>
      </c>
      <c r="CE10" s="57">
        <v>1</v>
      </c>
      <c r="CF10" s="93">
        <v>1</v>
      </c>
      <c r="CG10" s="108"/>
      <c r="CH10" s="108"/>
      <c r="CI10" s="40" t="s">
        <v>165</v>
      </c>
      <c r="CJ10" s="39" t="s">
        <v>472</v>
      </c>
      <c r="CK10" s="28"/>
      <c r="CL10" s="28"/>
      <c r="CM10" s="40" t="s">
        <v>166</v>
      </c>
      <c r="CN10" s="83" t="s">
        <v>166</v>
      </c>
      <c r="CO10" s="41" t="s">
        <v>438</v>
      </c>
      <c r="CP10" s="41" t="s">
        <v>438</v>
      </c>
      <c r="CQ10" s="42">
        <v>2612.4629439999999</v>
      </c>
      <c r="CR10" s="92">
        <v>6143.9539999999997</v>
      </c>
      <c r="CS10" s="28"/>
      <c r="CT10" s="40"/>
      <c r="CU10" s="40" t="s">
        <v>167</v>
      </c>
      <c r="CV10" s="102" t="s">
        <v>480</v>
      </c>
      <c r="CW10" s="103"/>
      <c r="CX10" s="103"/>
      <c r="CY10" s="103"/>
      <c r="CZ10" s="104" t="s">
        <v>104</v>
      </c>
      <c r="DA10" s="104" t="s">
        <v>104</v>
      </c>
      <c r="DB10" s="104" t="s">
        <v>105</v>
      </c>
      <c r="DC10" s="103"/>
      <c r="DD10" s="103"/>
      <c r="DE10" s="103"/>
      <c r="DF10" s="105"/>
      <c r="DG10" s="105"/>
      <c r="DH10" s="105"/>
      <c r="DI10" s="105"/>
      <c r="DJ10" s="105"/>
      <c r="DK10" s="105"/>
      <c r="DL10" s="107" t="s">
        <v>459</v>
      </c>
    </row>
    <row r="11" spans="1:116" s="107" customFormat="1" x14ac:dyDescent="0.35">
      <c r="A11" s="25">
        <v>44</v>
      </c>
      <c r="B11" s="26" t="s">
        <v>160</v>
      </c>
      <c r="C11" s="26" t="s">
        <v>161</v>
      </c>
      <c r="D11" s="26" t="s">
        <v>168</v>
      </c>
      <c r="E11" s="27">
        <v>0.01</v>
      </c>
      <c r="F11" s="26" t="s">
        <v>169</v>
      </c>
      <c r="G11" s="26" t="s">
        <v>170</v>
      </c>
      <c r="H11" s="26" t="s">
        <v>66</v>
      </c>
      <c r="I11" s="26" t="s">
        <v>147</v>
      </c>
      <c r="J11" s="26" t="s">
        <v>67</v>
      </c>
      <c r="K11" s="26" t="s">
        <v>71</v>
      </c>
      <c r="L11" s="26" t="s">
        <v>84</v>
      </c>
      <c r="M11" s="26" t="s">
        <v>148</v>
      </c>
      <c r="N11" s="26" t="s">
        <v>137</v>
      </c>
      <c r="O11" s="26">
        <v>309</v>
      </c>
      <c r="P11" s="25">
        <v>600</v>
      </c>
      <c r="Q11" s="25">
        <v>2019</v>
      </c>
      <c r="R11" s="29">
        <v>43831</v>
      </c>
      <c r="S11" s="29">
        <v>47848</v>
      </c>
      <c r="T11" s="25">
        <v>775</v>
      </c>
      <c r="U11" s="25">
        <v>600</v>
      </c>
      <c r="V11" s="25">
        <v>3126</v>
      </c>
      <c r="W11" s="25">
        <v>3126</v>
      </c>
      <c r="X11" s="25">
        <v>3126</v>
      </c>
      <c r="Y11" s="25">
        <v>600</v>
      </c>
      <c r="Z11" s="25">
        <v>600</v>
      </c>
      <c r="AA11" s="25">
        <v>600</v>
      </c>
      <c r="AB11" s="25">
        <v>600</v>
      </c>
      <c r="AC11" s="25">
        <v>600</v>
      </c>
      <c r="AD11" s="25">
        <v>600</v>
      </c>
      <c r="AE11" s="58">
        <v>14353</v>
      </c>
      <c r="AF11" s="32">
        <f>(+((5000000*6)/3)+(6500000/3)+22750000)*5</f>
        <v>174583333.33333331</v>
      </c>
      <c r="AG11" s="32">
        <v>175000000</v>
      </c>
      <c r="AH11" s="25" t="s">
        <v>77</v>
      </c>
      <c r="AI11" s="25">
        <v>7734</v>
      </c>
      <c r="AJ11" s="32">
        <f>(AF11/5*12)*1.024</f>
        <v>429056000</v>
      </c>
      <c r="AK11" s="32">
        <v>429000000</v>
      </c>
      <c r="AL11" s="33" t="s">
        <v>77</v>
      </c>
      <c r="AM11" s="56">
        <v>7734</v>
      </c>
      <c r="AN11" s="32">
        <f>(AJ11*1.03)</f>
        <v>441927680</v>
      </c>
      <c r="AO11" s="32" t="s">
        <v>72</v>
      </c>
      <c r="AP11" s="33" t="s">
        <v>77</v>
      </c>
      <c r="AQ11" s="26">
        <v>7734</v>
      </c>
      <c r="AR11" s="32">
        <f>(AN11*1.03)</f>
        <v>455185510.40000004</v>
      </c>
      <c r="AS11" s="32" t="s">
        <v>72</v>
      </c>
      <c r="AT11" s="33" t="s">
        <v>77</v>
      </c>
      <c r="AU11" s="26">
        <v>7734</v>
      </c>
      <c r="AV11" s="32">
        <f>(AR11*1.03)</f>
        <v>468841075.71200007</v>
      </c>
      <c r="AW11" s="50">
        <v>606.24339999999995</v>
      </c>
      <c r="AX11" s="33" t="s">
        <v>77</v>
      </c>
      <c r="AY11" s="26">
        <v>7734</v>
      </c>
      <c r="AZ11" s="32">
        <f>(AV11*1.03)</f>
        <v>482906307.98336011</v>
      </c>
      <c r="BA11" s="32" t="s">
        <v>72</v>
      </c>
      <c r="BB11" s="33" t="s">
        <v>77</v>
      </c>
      <c r="BC11" s="33" t="s">
        <v>94</v>
      </c>
      <c r="BD11" s="32">
        <f>(AZ11*1.03)</f>
        <v>497393497.22286093</v>
      </c>
      <c r="BE11" s="32" t="s">
        <v>72</v>
      </c>
      <c r="BF11" s="33" t="s">
        <v>93</v>
      </c>
      <c r="BG11" s="33" t="s">
        <v>94</v>
      </c>
      <c r="BH11" s="32">
        <f>BD11*1.03</f>
        <v>512315302.13954675</v>
      </c>
      <c r="BI11" s="32" t="s">
        <v>72</v>
      </c>
      <c r="BJ11" s="33" t="s">
        <v>93</v>
      </c>
      <c r="BK11" s="33" t="s">
        <v>94</v>
      </c>
      <c r="BL11" s="32">
        <f>(BH11*1.03)</f>
        <v>527684761.20373315</v>
      </c>
      <c r="BM11" s="32" t="s">
        <v>72</v>
      </c>
      <c r="BN11" s="33" t="s">
        <v>93</v>
      </c>
      <c r="BO11" s="33" t="s">
        <v>94</v>
      </c>
      <c r="BP11" s="32">
        <f>(BL11*1.03)</f>
        <v>543515304.03984511</v>
      </c>
      <c r="BQ11" s="32" t="s">
        <v>72</v>
      </c>
      <c r="BR11" s="33" t="s">
        <v>93</v>
      </c>
      <c r="BS11" s="33" t="s">
        <v>94</v>
      </c>
      <c r="BT11" s="32">
        <f>+BP11*1.03</f>
        <v>559820763.16104043</v>
      </c>
      <c r="BU11" s="32" t="s">
        <v>76</v>
      </c>
      <c r="BV11" s="33" t="s">
        <v>138</v>
      </c>
      <c r="BW11" s="33" t="s">
        <v>76</v>
      </c>
      <c r="BX11" s="32">
        <v>5093229535.1957197</v>
      </c>
      <c r="BY11" s="26" t="s">
        <v>95</v>
      </c>
      <c r="BZ11" s="26" t="s">
        <v>96</v>
      </c>
      <c r="CA11" s="25" t="s">
        <v>149</v>
      </c>
      <c r="CB11" s="26" t="s">
        <v>150</v>
      </c>
      <c r="CC11" s="26" t="s">
        <v>151</v>
      </c>
      <c r="CD11" s="95" t="s">
        <v>152</v>
      </c>
      <c r="CE11" s="51" t="s">
        <v>171</v>
      </c>
      <c r="CF11" s="52" t="s">
        <v>470</v>
      </c>
      <c r="CG11" s="108"/>
      <c r="CH11" s="108"/>
      <c r="CI11" s="40" t="s">
        <v>172</v>
      </c>
      <c r="CJ11" s="39" t="s">
        <v>473</v>
      </c>
      <c r="CK11" s="40"/>
      <c r="CL11" s="40"/>
      <c r="CM11" s="40" t="s">
        <v>173</v>
      </c>
      <c r="CN11" s="83" t="s">
        <v>173</v>
      </c>
      <c r="CO11" s="41" t="s">
        <v>436</v>
      </c>
      <c r="CP11" s="41" t="s">
        <v>436</v>
      </c>
      <c r="CQ11" s="42">
        <v>263.04494999999997</v>
      </c>
      <c r="CR11" s="92">
        <v>355.68</v>
      </c>
      <c r="CS11" s="28"/>
      <c r="CT11" s="40"/>
      <c r="CU11" s="40" t="s">
        <v>174</v>
      </c>
      <c r="CV11" s="102" t="s">
        <v>481</v>
      </c>
      <c r="CW11" s="103"/>
      <c r="CX11" s="103"/>
      <c r="CY11" s="103"/>
      <c r="CZ11" s="104" t="s">
        <v>104</v>
      </c>
      <c r="DA11" s="104" t="s">
        <v>104</v>
      </c>
      <c r="DB11" s="104" t="s">
        <v>105</v>
      </c>
      <c r="DC11" s="103"/>
      <c r="DD11" s="103"/>
      <c r="DE11" s="103"/>
      <c r="DF11" s="105"/>
      <c r="DG11" s="105"/>
      <c r="DH11" s="105"/>
      <c r="DI11" s="105"/>
      <c r="DJ11" s="105"/>
      <c r="DK11" s="105"/>
      <c r="DL11" s="107" t="s">
        <v>459</v>
      </c>
    </row>
    <row r="12" spans="1:116" customFormat="1" x14ac:dyDescent="0.35">
      <c r="A12" s="25">
        <v>47</v>
      </c>
      <c r="B12" s="26" t="s">
        <v>160</v>
      </c>
      <c r="C12" s="26" t="s">
        <v>161</v>
      </c>
      <c r="D12" s="26" t="s">
        <v>175</v>
      </c>
      <c r="E12" s="27">
        <v>5.0000000000000001E-3</v>
      </c>
      <c r="F12" s="26" t="s">
        <v>176</v>
      </c>
      <c r="G12" s="26" t="s">
        <v>177</v>
      </c>
      <c r="H12" s="26" t="s">
        <v>66</v>
      </c>
      <c r="I12" s="26" t="s">
        <v>142</v>
      </c>
      <c r="J12" s="26" t="s">
        <v>83</v>
      </c>
      <c r="K12" s="26" t="s">
        <v>71</v>
      </c>
      <c r="L12" s="26" t="s">
        <v>84</v>
      </c>
      <c r="M12" s="26" t="s">
        <v>70</v>
      </c>
      <c r="N12" s="26" t="s">
        <v>137</v>
      </c>
      <c r="O12" s="26">
        <v>307</v>
      </c>
      <c r="P12" s="26" t="s">
        <v>72</v>
      </c>
      <c r="Q12" s="26" t="s">
        <v>72</v>
      </c>
      <c r="R12" s="29">
        <v>44013</v>
      </c>
      <c r="S12" s="29">
        <v>47848</v>
      </c>
      <c r="T12" s="26">
        <v>1</v>
      </c>
      <c r="U12" s="26">
        <v>2</v>
      </c>
      <c r="V12" s="26">
        <v>1</v>
      </c>
      <c r="W12" s="26">
        <v>2</v>
      </c>
      <c r="X12" s="26">
        <v>1</v>
      </c>
      <c r="Y12" s="26">
        <v>1</v>
      </c>
      <c r="Z12" s="26">
        <v>1</v>
      </c>
      <c r="AA12" s="26">
        <v>1</v>
      </c>
      <c r="AB12" s="26">
        <v>1</v>
      </c>
      <c r="AC12" s="26">
        <v>1</v>
      </c>
      <c r="AD12" s="26">
        <v>1</v>
      </c>
      <c r="AE12" s="35">
        <v>13</v>
      </c>
      <c r="AF12" s="32">
        <v>54213000</v>
      </c>
      <c r="AG12" s="32">
        <f>AF12</f>
        <v>54213000</v>
      </c>
      <c r="AH12" s="26" t="s">
        <v>77</v>
      </c>
      <c r="AI12" s="26">
        <v>7672</v>
      </c>
      <c r="AJ12" s="32">
        <v>1109962072</v>
      </c>
      <c r="AK12" s="26" t="s">
        <v>72</v>
      </c>
      <c r="AL12" s="26" t="s">
        <v>77</v>
      </c>
      <c r="AM12" s="26">
        <v>7672</v>
      </c>
      <c r="AN12" s="32">
        <v>1780925881</v>
      </c>
      <c r="AO12" s="26" t="s">
        <v>72</v>
      </c>
      <c r="AP12" s="26" t="s">
        <v>77</v>
      </c>
      <c r="AQ12" s="26">
        <v>7672</v>
      </c>
      <c r="AR12" s="32">
        <v>2694613130</v>
      </c>
      <c r="AS12" s="26" t="s">
        <v>72</v>
      </c>
      <c r="AT12" s="26" t="s">
        <v>77</v>
      </c>
      <c r="AU12" s="26">
        <v>7672</v>
      </c>
      <c r="AV12" s="32">
        <v>2407934822</v>
      </c>
      <c r="AW12" s="26" t="s">
        <v>72</v>
      </c>
      <c r="AX12" s="26" t="s">
        <v>77</v>
      </c>
      <c r="AY12" s="26">
        <v>7672</v>
      </c>
      <c r="AZ12" s="32">
        <f>AV12*1.03</f>
        <v>2480172866.6599998</v>
      </c>
      <c r="BA12" s="26" t="s">
        <v>72</v>
      </c>
      <c r="BB12" s="26" t="s">
        <v>77</v>
      </c>
      <c r="BC12" s="26" t="s">
        <v>178</v>
      </c>
      <c r="BD12" s="32">
        <f>AZ12*1.03</f>
        <v>2554578052.6598001</v>
      </c>
      <c r="BE12" s="26" t="s">
        <v>72</v>
      </c>
      <c r="BF12" s="26" t="s">
        <v>77</v>
      </c>
      <c r="BG12" s="26" t="s">
        <v>178</v>
      </c>
      <c r="BH12" s="32">
        <f>BD12*1.03</f>
        <v>2631215394.239594</v>
      </c>
      <c r="BI12" s="26" t="s">
        <v>72</v>
      </c>
      <c r="BJ12" s="26" t="s">
        <v>77</v>
      </c>
      <c r="BK12" s="26" t="s">
        <v>178</v>
      </c>
      <c r="BL12" s="32">
        <f>BH12*1.03</f>
        <v>2710151856.066782</v>
      </c>
      <c r="BM12" s="26" t="s">
        <v>72</v>
      </c>
      <c r="BN12" s="26" t="s">
        <v>77</v>
      </c>
      <c r="BO12" s="26" t="s">
        <v>178</v>
      </c>
      <c r="BP12" s="32">
        <f>BL12*1.03</f>
        <v>2791456411.7487855</v>
      </c>
      <c r="BQ12" s="26" t="s">
        <v>72</v>
      </c>
      <c r="BR12" s="26" t="s">
        <v>77</v>
      </c>
      <c r="BS12" s="26" t="s">
        <v>178</v>
      </c>
      <c r="BT12" s="32">
        <f>BP12*1.03</f>
        <v>2875200104.1012492</v>
      </c>
      <c r="BU12" s="26" t="s">
        <v>72</v>
      </c>
      <c r="BV12" s="26" t="s">
        <v>77</v>
      </c>
      <c r="BW12" s="26" t="s">
        <v>178</v>
      </c>
      <c r="BX12" s="32">
        <v>24090423590.476212</v>
      </c>
      <c r="BY12" s="26" t="s">
        <v>95</v>
      </c>
      <c r="BZ12" s="26" t="s">
        <v>96</v>
      </c>
      <c r="CA12" s="26" t="s">
        <v>179</v>
      </c>
      <c r="CB12" s="35" t="s">
        <v>180</v>
      </c>
      <c r="CC12" s="35" t="s">
        <v>181</v>
      </c>
      <c r="CD12" s="59" t="s">
        <v>182</v>
      </c>
      <c r="CE12" s="37"/>
      <c r="CF12" s="37"/>
      <c r="CG12" s="108"/>
      <c r="CH12" s="108"/>
      <c r="CI12" s="40" t="s">
        <v>183</v>
      </c>
      <c r="CJ12" s="39" t="s">
        <v>527</v>
      </c>
      <c r="CK12" s="40"/>
      <c r="CL12" s="28"/>
      <c r="CM12" s="40" t="s">
        <v>184</v>
      </c>
      <c r="CN12" s="83" t="s">
        <v>528</v>
      </c>
      <c r="CO12" s="41" t="s">
        <v>437</v>
      </c>
      <c r="CP12" s="41" t="s">
        <v>437</v>
      </c>
      <c r="CQ12" s="42">
        <f>1387708067/1000000</f>
        <v>1387.708067</v>
      </c>
      <c r="CR12" s="86">
        <v>1426.1372934999999</v>
      </c>
      <c r="CS12" s="40"/>
      <c r="CT12" s="40"/>
      <c r="CU12" s="40" t="s">
        <v>185</v>
      </c>
      <c r="CV12" s="109" t="s">
        <v>531</v>
      </c>
      <c r="CW12" s="105"/>
      <c r="CX12" s="105"/>
      <c r="CY12" s="105"/>
      <c r="CZ12" s="104" t="s">
        <v>104</v>
      </c>
      <c r="DA12" s="104" t="s">
        <v>104</v>
      </c>
      <c r="DB12" s="104" t="s">
        <v>105</v>
      </c>
      <c r="DC12" s="105"/>
      <c r="DD12" s="105"/>
      <c r="DE12" s="105"/>
      <c r="DF12" s="105"/>
      <c r="DG12" s="105"/>
      <c r="DH12" s="105"/>
      <c r="DI12" s="105"/>
      <c r="DJ12" s="105"/>
      <c r="DK12" s="105"/>
      <c r="DL12" s="110" t="s">
        <v>546</v>
      </c>
    </row>
    <row r="13" spans="1:116" customFormat="1" x14ac:dyDescent="0.35">
      <c r="A13" s="25">
        <v>48</v>
      </c>
      <c r="B13" s="26" t="s">
        <v>160</v>
      </c>
      <c r="C13" s="26" t="s">
        <v>161</v>
      </c>
      <c r="D13" s="26" t="s">
        <v>186</v>
      </c>
      <c r="E13" s="27">
        <v>2.5000000000000001E-3</v>
      </c>
      <c r="F13" s="26" t="s">
        <v>187</v>
      </c>
      <c r="G13" s="26" t="s">
        <v>188</v>
      </c>
      <c r="H13" s="26" t="s">
        <v>66</v>
      </c>
      <c r="I13" s="26" t="s">
        <v>142</v>
      </c>
      <c r="J13" s="26" t="s">
        <v>83</v>
      </c>
      <c r="K13" s="26" t="s">
        <v>71</v>
      </c>
      <c r="L13" s="26" t="s">
        <v>84</v>
      </c>
      <c r="M13" s="26" t="s">
        <v>70</v>
      </c>
      <c r="N13" s="26" t="s">
        <v>137</v>
      </c>
      <c r="O13" s="25">
        <v>308</v>
      </c>
      <c r="P13" s="26" t="s">
        <v>72</v>
      </c>
      <c r="Q13" s="26" t="s">
        <v>72</v>
      </c>
      <c r="R13" s="60">
        <v>44286</v>
      </c>
      <c r="S13" s="60">
        <v>46387</v>
      </c>
      <c r="T13" s="25" t="s">
        <v>72</v>
      </c>
      <c r="U13" s="25">
        <v>1</v>
      </c>
      <c r="V13" s="25">
        <v>1</v>
      </c>
      <c r="W13" s="25">
        <v>1</v>
      </c>
      <c r="X13" s="25" t="s">
        <v>72</v>
      </c>
      <c r="Y13" s="25">
        <v>1</v>
      </c>
      <c r="Z13" s="25">
        <v>1</v>
      </c>
      <c r="AA13" s="25" t="s">
        <v>72</v>
      </c>
      <c r="AB13" s="25" t="s">
        <v>72</v>
      </c>
      <c r="AC13" s="25" t="s">
        <v>72</v>
      </c>
      <c r="AD13" s="25" t="s">
        <v>72</v>
      </c>
      <c r="AE13" s="58">
        <v>5</v>
      </c>
      <c r="AF13" s="25" t="s">
        <v>72</v>
      </c>
      <c r="AG13" s="25" t="s">
        <v>72</v>
      </c>
      <c r="AH13" s="25" t="s">
        <v>77</v>
      </c>
      <c r="AI13" s="25">
        <v>7672</v>
      </c>
      <c r="AJ13" s="32">
        <v>1014000000</v>
      </c>
      <c r="AK13" s="25" t="s">
        <v>72</v>
      </c>
      <c r="AL13" s="25" t="s">
        <v>77</v>
      </c>
      <c r="AM13" s="25">
        <v>7672</v>
      </c>
      <c r="AN13" s="32">
        <v>2931319377</v>
      </c>
      <c r="AO13" s="25" t="s">
        <v>72</v>
      </c>
      <c r="AP13" s="25" t="s">
        <v>77</v>
      </c>
      <c r="AQ13" s="25">
        <v>7672</v>
      </c>
      <c r="AR13" s="32">
        <v>3006616000</v>
      </c>
      <c r="AS13" s="25" t="s">
        <v>72</v>
      </c>
      <c r="AT13" s="25" t="s">
        <v>77</v>
      </c>
      <c r="AU13" s="25">
        <v>7672</v>
      </c>
      <c r="AV13" s="25" t="s">
        <v>72</v>
      </c>
      <c r="AW13" s="25" t="s">
        <v>72</v>
      </c>
      <c r="AX13" s="25" t="s">
        <v>77</v>
      </c>
      <c r="AY13" s="25">
        <v>7672</v>
      </c>
      <c r="AZ13" s="32">
        <v>4286772324.77</v>
      </c>
      <c r="BA13" s="25" t="s">
        <v>72</v>
      </c>
      <c r="BB13" s="25" t="s">
        <v>77</v>
      </c>
      <c r="BC13" s="25" t="s">
        <v>178</v>
      </c>
      <c r="BD13" s="32">
        <f>AZ13*1.03</f>
        <v>4415375494.5130997</v>
      </c>
      <c r="BE13" s="25" t="s">
        <v>72</v>
      </c>
      <c r="BF13" s="25" t="s">
        <v>77</v>
      </c>
      <c r="BG13" s="25" t="s">
        <v>178</v>
      </c>
      <c r="BH13" s="25" t="s">
        <v>72</v>
      </c>
      <c r="BI13" s="25" t="s">
        <v>72</v>
      </c>
      <c r="BJ13" s="25" t="s">
        <v>77</v>
      </c>
      <c r="BK13" s="25" t="s">
        <v>178</v>
      </c>
      <c r="BL13" s="25" t="s">
        <v>72</v>
      </c>
      <c r="BM13" s="25" t="s">
        <v>72</v>
      </c>
      <c r="BN13" s="25" t="s">
        <v>77</v>
      </c>
      <c r="BO13" s="25" t="s">
        <v>178</v>
      </c>
      <c r="BP13" s="25" t="s">
        <v>72</v>
      </c>
      <c r="BQ13" s="25" t="s">
        <v>72</v>
      </c>
      <c r="BR13" s="25" t="s">
        <v>77</v>
      </c>
      <c r="BS13" s="25" t="s">
        <v>178</v>
      </c>
      <c r="BT13" s="25" t="s">
        <v>72</v>
      </c>
      <c r="BU13" s="25" t="s">
        <v>72</v>
      </c>
      <c r="BV13" s="25" t="s">
        <v>77</v>
      </c>
      <c r="BW13" s="25" t="s">
        <v>178</v>
      </c>
      <c r="BX13" s="32">
        <v>15654083196.2831</v>
      </c>
      <c r="BY13" s="26" t="s">
        <v>95</v>
      </c>
      <c r="BZ13" s="26" t="s">
        <v>96</v>
      </c>
      <c r="CA13" s="26" t="s">
        <v>179</v>
      </c>
      <c r="CB13" s="35" t="s">
        <v>180</v>
      </c>
      <c r="CC13" s="35" t="s">
        <v>181</v>
      </c>
      <c r="CD13" s="59" t="s">
        <v>182</v>
      </c>
      <c r="CE13" s="37"/>
      <c r="CF13" s="37"/>
      <c r="CG13" s="108"/>
      <c r="CH13" s="108"/>
      <c r="CI13" s="40" t="s">
        <v>189</v>
      </c>
      <c r="CJ13" s="39" t="s">
        <v>550</v>
      </c>
      <c r="CK13" s="40"/>
      <c r="CL13" s="40"/>
      <c r="CM13" s="40" t="s">
        <v>190</v>
      </c>
      <c r="CN13" s="83" t="s">
        <v>529</v>
      </c>
      <c r="CO13" s="41" t="s">
        <v>437</v>
      </c>
      <c r="CP13" s="41" t="s">
        <v>437</v>
      </c>
      <c r="CQ13" s="42">
        <f>1612170099/1000000</f>
        <v>1612.1700989999999</v>
      </c>
      <c r="CR13" s="86">
        <v>1645.0114974999999</v>
      </c>
      <c r="CS13" s="40"/>
      <c r="CT13" s="40"/>
      <c r="CU13" s="40" t="s">
        <v>191</v>
      </c>
      <c r="CV13" s="109" t="s">
        <v>532</v>
      </c>
      <c r="CW13" s="105"/>
      <c r="CX13" s="105"/>
      <c r="CY13" s="105"/>
      <c r="CZ13" s="104" t="s">
        <v>104</v>
      </c>
      <c r="DA13" s="104" t="s">
        <v>104</v>
      </c>
      <c r="DB13" s="104" t="s">
        <v>105</v>
      </c>
      <c r="DC13" s="105"/>
      <c r="DD13" s="105"/>
      <c r="DE13" s="105"/>
      <c r="DF13" s="105"/>
      <c r="DG13" s="105"/>
      <c r="DH13" s="105"/>
      <c r="DI13" s="105"/>
      <c r="DJ13" s="105"/>
      <c r="DK13" s="105"/>
      <c r="DL13" t="s">
        <v>449</v>
      </c>
    </row>
    <row r="14" spans="1:116" s="107" customFormat="1" x14ac:dyDescent="0.35">
      <c r="A14" s="25">
        <v>53</v>
      </c>
      <c r="B14" s="26" t="s">
        <v>160</v>
      </c>
      <c r="C14" s="26" t="s">
        <v>192</v>
      </c>
      <c r="D14" s="26" t="s">
        <v>193</v>
      </c>
      <c r="E14" s="27">
        <v>5.0000000000000001E-3</v>
      </c>
      <c r="F14" s="26" t="s">
        <v>194</v>
      </c>
      <c r="G14" s="26" t="s">
        <v>195</v>
      </c>
      <c r="H14" s="26" t="s">
        <v>66</v>
      </c>
      <c r="I14" s="26" t="s">
        <v>147</v>
      </c>
      <c r="J14" s="26" t="s">
        <v>67</v>
      </c>
      <c r="K14" s="26" t="s">
        <v>68</v>
      </c>
      <c r="L14" s="26" t="s">
        <v>75</v>
      </c>
      <c r="M14" s="26" t="s">
        <v>70</v>
      </c>
      <c r="N14" s="26" t="s">
        <v>137</v>
      </c>
      <c r="O14" s="26">
        <v>309</v>
      </c>
      <c r="P14" s="26" t="s">
        <v>72</v>
      </c>
      <c r="Q14" s="26" t="s">
        <v>72</v>
      </c>
      <c r="R14" s="29">
        <v>43831</v>
      </c>
      <c r="S14" s="29">
        <v>47848</v>
      </c>
      <c r="T14" s="53">
        <v>1</v>
      </c>
      <c r="U14" s="53">
        <v>1</v>
      </c>
      <c r="V14" s="53">
        <v>1</v>
      </c>
      <c r="W14" s="53">
        <v>1</v>
      </c>
      <c r="X14" s="53">
        <v>1</v>
      </c>
      <c r="Y14" s="53">
        <v>1</v>
      </c>
      <c r="Z14" s="53">
        <v>1</v>
      </c>
      <c r="AA14" s="53">
        <v>1</v>
      </c>
      <c r="AB14" s="53">
        <v>1</v>
      </c>
      <c r="AC14" s="53">
        <v>1</v>
      </c>
      <c r="AD14" s="53">
        <v>1</v>
      </c>
      <c r="AE14" s="61">
        <v>1</v>
      </c>
      <c r="AF14" s="32">
        <v>481173363.33333325</v>
      </c>
      <c r="AG14" s="32">
        <v>481173363.33333325</v>
      </c>
      <c r="AH14" s="33" t="s">
        <v>77</v>
      </c>
      <c r="AI14" s="26">
        <v>7734</v>
      </c>
      <c r="AJ14" s="32">
        <v>1224725157.7279997</v>
      </c>
      <c r="AK14" s="32" t="s">
        <v>72</v>
      </c>
      <c r="AL14" s="33" t="s">
        <v>77</v>
      </c>
      <c r="AM14" s="49">
        <v>7734</v>
      </c>
      <c r="AN14" s="32">
        <v>1261466912.4598398</v>
      </c>
      <c r="AO14" s="32" t="s">
        <v>72</v>
      </c>
      <c r="AP14" s="33" t="s">
        <v>77</v>
      </c>
      <c r="AQ14" s="26">
        <v>7734</v>
      </c>
      <c r="AR14" s="32">
        <v>1299310919.8336351</v>
      </c>
      <c r="AS14" s="32" t="s">
        <v>72</v>
      </c>
      <c r="AT14" s="33" t="s">
        <v>77</v>
      </c>
      <c r="AU14" s="26">
        <v>7734</v>
      </c>
      <c r="AV14" s="32">
        <v>1338290247.4286442</v>
      </c>
      <c r="AW14" s="50">
        <v>2184.6814559999998</v>
      </c>
      <c r="AX14" s="33" t="s">
        <v>77</v>
      </c>
      <c r="AY14" s="26">
        <v>7734</v>
      </c>
      <c r="AZ14" s="32">
        <v>1378438954.8515036</v>
      </c>
      <c r="BA14" s="32" t="s">
        <v>72</v>
      </c>
      <c r="BB14" s="33" t="s">
        <v>77</v>
      </c>
      <c r="BC14" s="33" t="s">
        <v>94</v>
      </c>
      <c r="BD14" s="32">
        <v>1419792123.4970489</v>
      </c>
      <c r="BE14" s="32" t="s">
        <v>72</v>
      </c>
      <c r="BF14" s="33" t="s">
        <v>93</v>
      </c>
      <c r="BG14" s="33" t="s">
        <v>94</v>
      </c>
      <c r="BH14" s="32">
        <v>1462385887.2019603</v>
      </c>
      <c r="BI14" s="32" t="s">
        <v>72</v>
      </c>
      <c r="BJ14" s="33" t="s">
        <v>93</v>
      </c>
      <c r="BK14" s="33" t="s">
        <v>94</v>
      </c>
      <c r="BL14" s="32">
        <v>1506297953.9700375</v>
      </c>
      <c r="BM14" s="32" t="s">
        <v>72</v>
      </c>
      <c r="BN14" s="33" t="s">
        <v>93</v>
      </c>
      <c r="BO14" s="33" t="s">
        <v>94</v>
      </c>
      <c r="BP14" s="32">
        <v>1551485677.884578</v>
      </c>
      <c r="BQ14" s="32" t="s">
        <v>72</v>
      </c>
      <c r="BR14" s="33" t="s">
        <v>93</v>
      </c>
      <c r="BS14" s="33" t="s">
        <v>94</v>
      </c>
      <c r="BT14" s="32">
        <v>1598029033.5165548</v>
      </c>
      <c r="BU14" s="32" t="s">
        <v>72</v>
      </c>
      <c r="BV14" s="33" t="s">
        <v>93</v>
      </c>
      <c r="BW14" s="33" t="s">
        <v>94</v>
      </c>
      <c r="BX14" s="32">
        <v>14521396231.705135</v>
      </c>
      <c r="BY14" s="26" t="s">
        <v>95</v>
      </c>
      <c r="BZ14" s="26" t="s">
        <v>96</v>
      </c>
      <c r="CA14" s="25" t="s">
        <v>149</v>
      </c>
      <c r="CB14" s="26" t="s">
        <v>150</v>
      </c>
      <c r="CC14" s="26" t="s">
        <v>151</v>
      </c>
      <c r="CD14" s="95" t="s">
        <v>152</v>
      </c>
      <c r="CE14" s="51"/>
      <c r="CF14" s="37"/>
      <c r="CG14" s="38"/>
      <c r="CH14" s="101"/>
      <c r="CI14" s="40" t="s">
        <v>196</v>
      </c>
      <c r="CJ14" s="39" t="s">
        <v>474</v>
      </c>
      <c r="CK14" s="28"/>
      <c r="CL14" s="28"/>
      <c r="CM14" s="40" t="s">
        <v>197</v>
      </c>
      <c r="CN14" s="83" t="s">
        <v>197</v>
      </c>
      <c r="CO14" s="41" t="s">
        <v>438</v>
      </c>
      <c r="CP14" s="41" t="s">
        <v>438</v>
      </c>
      <c r="CQ14" s="42">
        <v>458.37686300000001</v>
      </c>
      <c r="CR14" s="92">
        <v>812.31</v>
      </c>
      <c r="CS14" s="28"/>
      <c r="CT14" s="40"/>
      <c r="CU14" s="40" t="s">
        <v>198</v>
      </c>
      <c r="CV14" s="102" t="s">
        <v>488</v>
      </c>
      <c r="CW14" s="103"/>
      <c r="CX14" s="103"/>
      <c r="CY14" s="103"/>
      <c r="CZ14" s="104" t="s">
        <v>104</v>
      </c>
      <c r="DA14" s="104" t="s">
        <v>104</v>
      </c>
      <c r="DB14" s="104" t="s">
        <v>105</v>
      </c>
      <c r="DC14" s="103"/>
      <c r="DD14" s="103"/>
      <c r="DE14" s="103"/>
      <c r="DF14" s="105"/>
      <c r="DG14" s="105"/>
      <c r="DH14" s="105"/>
      <c r="DI14" s="105"/>
      <c r="DJ14" s="105"/>
      <c r="DK14" s="105"/>
      <c r="DL14" s="107" t="s">
        <v>449</v>
      </c>
    </row>
    <row r="15" spans="1:116" s="107" customFormat="1" x14ac:dyDescent="0.35">
      <c r="A15" s="25">
        <v>54</v>
      </c>
      <c r="B15" s="26" t="s">
        <v>160</v>
      </c>
      <c r="C15" s="26" t="s">
        <v>192</v>
      </c>
      <c r="D15" s="26" t="s">
        <v>199</v>
      </c>
      <c r="E15" s="27">
        <v>0.01</v>
      </c>
      <c r="F15" s="26" t="s">
        <v>200</v>
      </c>
      <c r="G15" s="26" t="s">
        <v>201</v>
      </c>
      <c r="H15" s="26" t="s">
        <v>66</v>
      </c>
      <c r="I15" s="26" t="s">
        <v>147</v>
      </c>
      <c r="J15" s="26" t="s">
        <v>67</v>
      </c>
      <c r="K15" s="26" t="s">
        <v>71</v>
      </c>
      <c r="L15" s="26" t="s">
        <v>84</v>
      </c>
      <c r="M15" s="26" t="s">
        <v>70</v>
      </c>
      <c r="N15" s="26" t="s">
        <v>137</v>
      </c>
      <c r="O15" s="26">
        <v>309</v>
      </c>
      <c r="P15" s="26" t="s">
        <v>72</v>
      </c>
      <c r="Q15" s="26" t="s">
        <v>72</v>
      </c>
      <c r="R15" s="29">
        <v>43831</v>
      </c>
      <c r="S15" s="29">
        <v>47848</v>
      </c>
      <c r="T15" s="34">
        <v>1</v>
      </c>
      <c r="U15" s="34">
        <v>1</v>
      </c>
      <c r="V15" s="34">
        <v>1</v>
      </c>
      <c r="W15" s="34">
        <v>1</v>
      </c>
      <c r="X15" s="34">
        <v>1</v>
      </c>
      <c r="Y15" s="34">
        <v>1</v>
      </c>
      <c r="Z15" s="34">
        <v>1</v>
      </c>
      <c r="AA15" s="34">
        <v>1</v>
      </c>
      <c r="AB15" s="34">
        <v>1</v>
      </c>
      <c r="AC15" s="34">
        <v>1</v>
      </c>
      <c r="AD15" s="26">
        <v>1</v>
      </c>
      <c r="AE15" s="48">
        <f>T15+U15+V15+W15+X15+Y15+Z15+AA15+AB15+AC15+AD15</f>
        <v>11</v>
      </c>
      <c r="AF15" s="32">
        <v>119599991.33333334</v>
      </c>
      <c r="AG15" s="32" t="s">
        <v>72</v>
      </c>
      <c r="AH15" s="33" t="s">
        <v>77</v>
      </c>
      <c r="AI15" s="26">
        <v>7734</v>
      </c>
      <c r="AJ15" s="32">
        <v>336126038.70080006</v>
      </c>
      <c r="AK15" s="32" t="s">
        <v>72</v>
      </c>
      <c r="AL15" s="33" t="s">
        <v>77</v>
      </c>
      <c r="AM15" s="49">
        <v>7734</v>
      </c>
      <c r="AN15" s="32">
        <v>346209819.8618241</v>
      </c>
      <c r="AO15" s="32" t="s">
        <v>72</v>
      </c>
      <c r="AP15" s="33" t="s">
        <v>77</v>
      </c>
      <c r="AQ15" s="26">
        <v>7734</v>
      </c>
      <c r="AR15" s="32">
        <v>356596114.45767885</v>
      </c>
      <c r="AS15" s="32" t="s">
        <v>72</v>
      </c>
      <c r="AT15" s="33" t="s">
        <v>77</v>
      </c>
      <c r="AU15" s="26">
        <v>7734</v>
      </c>
      <c r="AV15" s="32">
        <v>367293997.89140922</v>
      </c>
      <c r="AW15" s="50">
        <v>1323.617598</v>
      </c>
      <c r="AX15" s="33" t="s">
        <v>77</v>
      </c>
      <c r="AY15" s="26">
        <v>7734</v>
      </c>
      <c r="AZ15" s="32">
        <v>378312817.82815152</v>
      </c>
      <c r="BA15" s="32" t="s">
        <v>72</v>
      </c>
      <c r="BB15" s="33" t="s">
        <v>77</v>
      </c>
      <c r="BC15" s="33" t="s">
        <v>94</v>
      </c>
      <c r="BD15" s="32">
        <v>389662202.3629961</v>
      </c>
      <c r="BE15" s="32" t="s">
        <v>72</v>
      </c>
      <c r="BF15" s="33" t="s">
        <v>93</v>
      </c>
      <c r="BG15" s="33" t="s">
        <v>94</v>
      </c>
      <c r="BH15" s="32">
        <v>401352068.43388599</v>
      </c>
      <c r="BI15" s="32" t="s">
        <v>72</v>
      </c>
      <c r="BJ15" s="33" t="s">
        <v>93</v>
      </c>
      <c r="BK15" s="33" t="s">
        <v>94</v>
      </c>
      <c r="BL15" s="32">
        <v>413392630.48690259</v>
      </c>
      <c r="BM15" s="32" t="s">
        <v>72</v>
      </c>
      <c r="BN15" s="33" t="s">
        <v>93</v>
      </c>
      <c r="BO15" s="33" t="s">
        <v>94</v>
      </c>
      <c r="BP15" s="32">
        <v>425794409.4015097</v>
      </c>
      <c r="BQ15" s="32" t="s">
        <v>72</v>
      </c>
      <c r="BR15" s="33" t="s">
        <v>93</v>
      </c>
      <c r="BS15" s="33" t="s">
        <v>94</v>
      </c>
      <c r="BT15" s="32">
        <v>438568241.68355501</v>
      </c>
      <c r="BU15" s="32" t="s">
        <v>72</v>
      </c>
      <c r="BV15" s="33" t="s">
        <v>93</v>
      </c>
      <c r="BW15" s="33" t="s">
        <v>94</v>
      </c>
      <c r="BX15" s="32">
        <v>3972908332.4420466</v>
      </c>
      <c r="BY15" s="26" t="s">
        <v>95</v>
      </c>
      <c r="BZ15" s="26" t="s">
        <v>96</v>
      </c>
      <c r="CA15" s="25" t="s">
        <v>149</v>
      </c>
      <c r="CB15" s="26" t="s">
        <v>150</v>
      </c>
      <c r="CC15" s="26" t="s">
        <v>151</v>
      </c>
      <c r="CD15" s="95" t="s">
        <v>152</v>
      </c>
      <c r="CE15" s="51"/>
      <c r="CF15" s="37"/>
      <c r="CG15" s="38"/>
      <c r="CH15" s="108"/>
      <c r="CI15" s="40" t="s">
        <v>202</v>
      </c>
      <c r="CJ15" s="39" t="s">
        <v>202</v>
      </c>
      <c r="CK15" s="40"/>
      <c r="CL15" s="40"/>
      <c r="CM15" s="40" t="s">
        <v>203</v>
      </c>
      <c r="CN15" s="83" t="s">
        <v>203</v>
      </c>
      <c r="CO15" s="41" t="s">
        <v>436</v>
      </c>
      <c r="CP15" s="41" t="s">
        <v>436</v>
      </c>
      <c r="CQ15" s="42">
        <v>459.882385</v>
      </c>
      <c r="CR15" s="92">
        <v>615</v>
      </c>
      <c r="CS15" s="28"/>
      <c r="CT15" s="40"/>
      <c r="CU15" s="40" t="s">
        <v>204</v>
      </c>
      <c r="CV15" s="102" t="s">
        <v>489</v>
      </c>
      <c r="CW15" s="103"/>
      <c r="CX15" s="103"/>
      <c r="CY15" s="103"/>
      <c r="CZ15" s="104" t="s">
        <v>104</v>
      </c>
      <c r="DA15" s="104" t="s">
        <v>205</v>
      </c>
      <c r="DB15" s="104" t="s">
        <v>105</v>
      </c>
      <c r="DC15" s="103"/>
      <c r="DD15" s="103"/>
      <c r="DE15" s="103"/>
      <c r="DF15" s="105"/>
      <c r="DG15" s="105"/>
      <c r="DH15" s="105"/>
      <c r="DI15" s="105"/>
      <c r="DJ15" s="105"/>
      <c r="DK15" s="105"/>
      <c r="DL15" s="107" t="s">
        <v>449</v>
      </c>
    </row>
    <row r="16" spans="1:116" s="107" customFormat="1" x14ac:dyDescent="0.35">
      <c r="A16" s="25">
        <v>55</v>
      </c>
      <c r="B16" s="26" t="s">
        <v>160</v>
      </c>
      <c r="C16" s="26" t="s">
        <v>192</v>
      </c>
      <c r="D16" s="26" t="s">
        <v>206</v>
      </c>
      <c r="E16" s="27">
        <v>0.02</v>
      </c>
      <c r="F16" s="26" t="s">
        <v>207</v>
      </c>
      <c r="G16" s="26" t="s">
        <v>208</v>
      </c>
      <c r="H16" s="26" t="s">
        <v>66</v>
      </c>
      <c r="I16" s="26" t="s">
        <v>147</v>
      </c>
      <c r="J16" s="26" t="s">
        <v>67</v>
      </c>
      <c r="K16" s="26" t="s">
        <v>71</v>
      </c>
      <c r="L16" s="26" t="s">
        <v>84</v>
      </c>
      <c r="M16" s="26" t="s">
        <v>148</v>
      </c>
      <c r="N16" s="26" t="s">
        <v>137</v>
      </c>
      <c r="O16" s="26">
        <v>304</v>
      </c>
      <c r="P16" s="26">
        <v>14540</v>
      </c>
      <c r="Q16" s="26">
        <v>2019</v>
      </c>
      <c r="R16" s="29">
        <v>43831</v>
      </c>
      <c r="S16" s="29">
        <v>47848</v>
      </c>
      <c r="T16" s="26">
        <v>15000</v>
      </c>
      <c r="U16" s="62">
        <v>14000</v>
      </c>
      <c r="V16" s="62">
        <v>28000</v>
      </c>
      <c r="W16" s="62">
        <v>28000</v>
      </c>
      <c r="X16" s="62">
        <v>28000</v>
      </c>
      <c r="Y16" s="62">
        <v>11000</v>
      </c>
      <c r="Z16" s="62">
        <v>11000</v>
      </c>
      <c r="AA16" s="62">
        <v>11000</v>
      </c>
      <c r="AB16" s="62">
        <v>11000</v>
      </c>
      <c r="AC16" s="62">
        <v>11000</v>
      </c>
      <c r="AD16" s="62">
        <v>11000</v>
      </c>
      <c r="AE16" s="48">
        <f>T16+U16+V16+W16+X16+Y16+Z16+AA16+AB16+AC16+AD16</f>
        <v>179000</v>
      </c>
      <c r="AF16" s="32">
        <f>(3631578409/2)+(((6500000*5)/2)+((9000000*3)/2))+((4684000*7*3)/2)</f>
        <v>1894721204.5</v>
      </c>
      <c r="AG16" s="32">
        <f>(3631578409/2)+(((6500000*5)/2)+((9000000*3)/2))+((4684000*7*3)/2)</f>
        <v>1894721204.5</v>
      </c>
      <c r="AH16" s="33" t="s">
        <v>77</v>
      </c>
      <c r="AI16" s="26">
        <v>7734</v>
      </c>
      <c r="AJ16" s="32">
        <f>(((3631578409/6)*1.05)+((6500000*1.024)+9000000+((4684800*7)*1.024)))*12</f>
        <v>8217154415.6999989</v>
      </c>
      <c r="AK16" s="32">
        <f>(((3631578409/6)*1.05)+((6500000*1.024)+9000000+((4684800*7)*1.024)))*12</f>
        <v>8217154415.6999989</v>
      </c>
      <c r="AL16" s="33" t="s">
        <v>77</v>
      </c>
      <c r="AM16" s="49">
        <v>7734</v>
      </c>
      <c r="AN16" s="32">
        <f>+AJ16*1.03</f>
        <v>8463669048.1709986</v>
      </c>
      <c r="AO16" s="32">
        <f>+AK16*1.03</f>
        <v>8463669048.1709986</v>
      </c>
      <c r="AP16" s="33" t="s">
        <v>77</v>
      </c>
      <c r="AQ16" s="26">
        <v>7734</v>
      </c>
      <c r="AR16" s="32">
        <f>+AN16*1.03</f>
        <v>8717579119.6161289</v>
      </c>
      <c r="AS16" s="32" t="s">
        <v>72</v>
      </c>
      <c r="AT16" s="33" t="s">
        <v>77</v>
      </c>
      <c r="AU16" s="26">
        <v>7734</v>
      </c>
      <c r="AV16" s="32">
        <f>+AR16*1.03</f>
        <v>8979106493.2046127</v>
      </c>
      <c r="AW16" s="50">
        <v>9044.5998400000008</v>
      </c>
      <c r="AX16" s="33" t="s">
        <v>77</v>
      </c>
      <c r="AY16" s="26">
        <v>7734</v>
      </c>
      <c r="AZ16" s="32">
        <f>+AV16*1.03</f>
        <v>9248479688.0007515</v>
      </c>
      <c r="BA16" s="32" t="s">
        <v>72</v>
      </c>
      <c r="BB16" s="33" t="s">
        <v>77</v>
      </c>
      <c r="BC16" s="33" t="s">
        <v>94</v>
      </c>
      <c r="BD16" s="32">
        <f>+AZ16*1.03</f>
        <v>9525934078.6407738</v>
      </c>
      <c r="BE16" s="32" t="s">
        <v>72</v>
      </c>
      <c r="BF16" s="33" t="s">
        <v>93</v>
      </c>
      <c r="BG16" s="33" t="s">
        <v>94</v>
      </c>
      <c r="BH16" s="32">
        <f>(BD16*5%)+BD16</f>
        <v>10002230782.572813</v>
      </c>
      <c r="BI16" s="32" t="s">
        <v>72</v>
      </c>
      <c r="BJ16" s="33" t="s">
        <v>93</v>
      </c>
      <c r="BK16" s="33" t="s">
        <v>94</v>
      </c>
      <c r="BL16" s="32">
        <f>(BH16*5%)+BH16</f>
        <v>10502342321.701454</v>
      </c>
      <c r="BM16" s="32" t="s">
        <v>72</v>
      </c>
      <c r="BN16" s="33" t="s">
        <v>93</v>
      </c>
      <c r="BO16" s="33" t="s">
        <v>94</v>
      </c>
      <c r="BP16" s="32">
        <f>(BL16*5%)+BL16</f>
        <v>11027459437.786528</v>
      </c>
      <c r="BQ16" s="32" t="s">
        <v>72</v>
      </c>
      <c r="BR16" s="33" t="s">
        <v>93</v>
      </c>
      <c r="BS16" s="33" t="s">
        <v>94</v>
      </c>
      <c r="BT16" s="32">
        <f>+BP16*1.03</f>
        <v>11358283220.920124</v>
      </c>
      <c r="BU16" s="32" t="s">
        <v>72</v>
      </c>
      <c r="BV16" s="33" t="s">
        <v>93</v>
      </c>
      <c r="BW16" s="33" t="s">
        <v>94</v>
      </c>
      <c r="BX16" s="32">
        <v>97936959810.814194</v>
      </c>
      <c r="BY16" s="26" t="s">
        <v>95</v>
      </c>
      <c r="BZ16" s="26" t="s">
        <v>96</v>
      </c>
      <c r="CA16" s="25" t="s">
        <v>149</v>
      </c>
      <c r="CB16" s="26" t="s">
        <v>150</v>
      </c>
      <c r="CC16" s="26" t="s">
        <v>151</v>
      </c>
      <c r="CD16" s="95" t="s">
        <v>152</v>
      </c>
      <c r="CE16" s="51" t="s">
        <v>209</v>
      </c>
      <c r="CF16" s="52" t="s">
        <v>486</v>
      </c>
      <c r="CG16" s="108"/>
      <c r="CH16" s="108"/>
      <c r="CI16" s="40" t="s">
        <v>210</v>
      </c>
      <c r="CJ16" s="39" t="s">
        <v>475</v>
      </c>
      <c r="CK16" s="40"/>
      <c r="CL16" s="40"/>
      <c r="CM16" s="40" t="s">
        <v>211</v>
      </c>
      <c r="CN16" s="83" t="s">
        <v>211</v>
      </c>
      <c r="CO16" s="41" t="s">
        <v>436</v>
      </c>
      <c r="CP16" s="41" t="s">
        <v>436</v>
      </c>
      <c r="CQ16" s="42">
        <v>3621.6882820000001</v>
      </c>
      <c r="CR16" s="92">
        <v>9503.1200000000008</v>
      </c>
      <c r="CS16" s="28"/>
      <c r="CT16" s="40"/>
      <c r="CU16" s="40" t="s">
        <v>212</v>
      </c>
      <c r="CV16" s="102" t="s">
        <v>482</v>
      </c>
      <c r="CW16" s="103"/>
      <c r="CX16" s="103"/>
      <c r="CY16" s="103"/>
      <c r="CZ16" s="104" t="s">
        <v>104</v>
      </c>
      <c r="DA16" s="104" t="s">
        <v>104</v>
      </c>
      <c r="DB16" s="104" t="s">
        <v>105</v>
      </c>
      <c r="DC16" s="103"/>
      <c r="DD16" s="103"/>
      <c r="DE16" s="103"/>
      <c r="DF16" s="105"/>
      <c r="DG16" s="105"/>
      <c r="DH16" s="105"/>
      <c r="DI16" s="105"/>
      <c r="DJ16" s="105"/>
      <c r="DK16" s="105"/>
      <c r="DL16" s="107" t="s">
        <v>449</v>
      </c>
    </row>
    <row r="17" spans="1:116" s="107" customFormat="1" x14ac:dyDescent="0.35">
      <c r="A17" s="25">
        <v>56</v>
      </c>
      <c r="B17" s="26" t="s">
        <v>160</v>
      </c>
      <c r="C17" s="26" t="s">
        <v>192</v>
      </c>
      <c r="D17" s="26" t="s">
        <v>213</v>
      </c>
      <c r="E17" s="27">
        <v>5.0000000000000001E-3</v>
      </c>
      <c r="F17" s="26" t="s">
        <v>214</v>
      </c>
      <c r="G17" s="26" t="s">
        <v>215</v>
      </c>
      <c r="H17" s="26" t="s">
        <v>66</v>
      </c>
      <c r="I17" s="26" t="s">
        <v>147</v>
      </c>
      <c r="J17" s="26" t="s">
        <v>67</v>
      </c>
      <c r="K17" s="26" t="s">
        <v>71</v>
      </c>
      <c r="L17" s="26" t="s">
        <v>75</v>
      </c>
      <c r="M17" s="26" t="s">
        <v>70</v>
      </c>
      <c r="N17" s="26" t="s">
        <v>137</v>
      </c>
      <c r="O17" s="26">
        <v>309</v>
      </c>
      <c r="P17" s="63">
        <v>1</v>
      </c>
      <c r="Q17" s="25">
        <v>2019</v>
      </c>
      <c r="R17" s="29">
        <v>43831</v>
      </c>
      <c r="S17" s="29">
        <v>47848</v>
      </c>
      <c r="T17" s="30">
        <v>1</v>
      </c>
      <c r="U17" s="30">
        <v>1</v>
      </c>
      <c r="V17" s="30">
        <v>1</v>
      </c>
      <c r="W17" s="30">
        <v>1</v>
      </c>
      <c r="X17" s="30">
        <v>1</v>
      </c>
      <c r="Y17" s="30">
        <v>1</v>
      </c>
      <c r="Z17" s="30">
        <v>1</v>
      </c>
      <c r="AA17" s="30">
        <v>1</v>
      </c>
      <c r="AB17" s="30">
        <v>1</v>
      </c>
      <c r="AC17" s="30">
        <v>1</v>
      </c>
      <c r="AD17" s="30">
        <v>1</v>
      </c>
      <c r="AE17" s="31">
        <v>1</v>
      </c>
      <c r="AF17" s="32">
        <f>5500000*4*5</f>
        <v>110000000</v>
      </c>
      <c r="AG17" s="32">
        <v>110000000</v>
      </c>
      <c r="AH17" s="25" t="s">
        <v>77</v>
      </c>
      <c r="AI17" s="25">
        <v>7734</v>
      </c>
      <c r="AJ17" s="32">
        <f>+AF17/5*1.024*12</f>
        <v>270336000</v>
      </c>
      <c r="AK17" s="32" t="s">
        <v>72</v>
      </c>
      <c r="AL17" s="33" t="s">
        <v>77</v>
      </c>
      <c r="AM17" s="49">
        <v>7734</v>
      </c>
      <c r="AN17" s="32">
        <f>(AJ17*1.03)</f>
        <v>278446080</v>
      </c>
      <c r="AO17" s="32" t="s">
        <v>72</v>
      </c>
      <c r="AP17" s="33" t="s">
        <v>77</v>
      </c>
      <c r="AQ17" s="26">
        <v>7734</v>
      </c>
      <c r="AR17" s="32">
        <f>(AN17*1.03)</f>
        <v>286799462.40000004</v>
      </c>
      <c r="AS17" s="32" t="s">
        <v>72</v>
      </c>
      <c r="AT17" s="33" t="s">
        <v>77</v>
      </c>
      <c r="AU17" s="26">
        <v>7734</v>
      </c>
      <c r="AV17" s="32">
        <f>(AR17*1.03)</f>
        <v>295403446.27200001</v>
      </c>
      <c r="AW17" s="50">
        <v>526.37400000000002</v>
      </c>
      <c r="AX17" s="33" t="s">
        <v>77</v>
      </c>
      <c r="AY17" s="26">
        <v>7734</v>
      </c>
      <c r="AZ17" s="32">
        <f>(AV17*1.03)</f>
        <v>304265549.66016001</v>
      </c>
      <c r="BA17" s="32" t="s">
        <v>72</v>
      </c>
      <c r="BB17" s="33" t="s">
        <v>77</v>
      </c>
      <c r="BC17" s="33" t="s">
        <v>94</v>
      </c>
      <c r="BD17" s="32">
        <f>(AZ17*1.03)</f>
        <v>313393516.14996481</v>
      </c>
      <c r="BE17" s="32" t="s">
        <v>72</v>
      </c>
      <c r="BF17" s="33" t="s">
        <v>93</v>
      </c>
      <c r="BG17" s="33" t="s">
        <v>94</v>
      </c>
      <c r="BH17" s="32">
        <f>(BD17*1.03)</f>
        <v>322795321.63446379</v>
      </c>
      <c r="BI17" s="32" t="s">
        <v>72</v>
      </c>
      <c r="BJ17" s="33" t="s">
        <v>93</v>
      </c>
      <c r="BK17" s="33" t="s">
        <v>94</v>
      </c>
      <c r="BL17" s="32">
        <f>(BH17*1.03)</f>
        <v>332479181.28349769</v>
      </c>
      <c r="BM17" s="32" t="s">
        <v>72</v>
      </c>
      <c r="BN17" s="33" t="s">
        <v>93</v>
      </c>
      <c r="BO17" s="33" t="s">
        <v>94</v>
      </c>
      <c r="BP17" s="32">
        <f>(BL17*1.03)</f>
        <v>342453556.72200263</v>
      </c>
      <c r="BQ17" s="32" t="s">
        <v>72</v>
      </c>
      <c r="BR17" s="33" t="s">
        <v>93</v>
      </c>
      <c r="BS17" s="33" t="s">
        <v>94</v>
      </c>
      <c r="BT17" s="32">
        <f>+BP17*1.03</f>
        <v>352727163.42366272</v>
      </c>
      <c r="BU17" s="32" t="s">
        <v>72</v>
      </c>
      <c r="BV17" s="33" t="s">
        <v>93</v>
      </c>
      <c r="BW17" s="33" t="s">
        <v>94</v>
      </c>
      <c r="BX17" s="32">
        <v>3209099277.5457516</v>
      </c>
      <c r="BY17" s="26" t="s">
        <v>95</v>
      </c>
      <c r="BZ17" s="26" t="s">
        <v>96</v>
      </c>
      <c r="CA17" s="25" t="s">
        <v>149</v>
      </c>
      <c r="CB17" s="26" t="s">
        <v>150</v>
      </c>
      <c r="CC17" s="26" t="s">
        <v>151</v>
      </c>
      <c r="CD17" s="95" t="s">
        <v>152</v>
      </c>
      <c r="CE17" s="51"/>
      <c r="CF17" s="37"/>
      <c r="CG17" s="108"/>
      <c r="CH17" s="108"/>
      <c r="CI17" s="40" t="s">
        <v>216</v>
      </c>
      <c r="CJ17" s="39" t="s">
        <v>476</v>
      </c>
      <c r="CK17" s="40"/>
      <c r="CL17" s="40"/>
      <c r="CM17" s="40" t="s">
        <v>217</v>
      </c>
      <c r="CN17" s="83" t="s">
        <v>217</v>
      </c>
      <c r="CO17" s="41" t="s">
        <v>436</v>
      </c>
      <c r="CP17" s="41" t="s">
        <v>436</v>
      </c>
      <c r="CQ17" s="42">
        <v>261.61099999999999</v>
      </c>
      <c r="CR17" s="92">
        <v>251.97</v>
      </c>
      <c r="CS17" s="28"/>
      <c r="CT17" s="40"/>
      <c r="CU17" s="40" t="s">
        <v>218</v>
      </c>
      <c r="CV17" s="102" t="s">
        <v>483</v>
      </c>
      <c r="CW17" s="103"/>
      <c r="CX17" s="103"/>
      <c r="CY17" s="103"/>
      <c r="CZ17" s="104" t="s">
        <v>104</v>
      </c>
      <c r="DA17" s="104" t="s">
        <v>104</v>
      </c>
      <c r="DB17" s="104" t="s">
        <v>105</v>
      </c>
      <c r="DC17" s="103"/>
      <c r="DD17" s="103"/>
      <c r="DE17" s="103"/>
      <c r="DF17" s="105"/>
      <c r="DG17" s="105"/>
      <c r="DH17" s="105"/>
      <c r="DI17" s="105"/>
      <c r="DJ17" s="105"/>
      <c r="DK17" s="105"/>
      <c r="DL17" s="107" t="s">
        <v>449</v>
      </c>
    </row>
    <row r="18" spans="1:116" s="107" customFormat="1" x14ac:dyDescent="0.35">
      <c r="A18" s="25">
        <v>57</v>
      </c>
      <c r="B18" s="26" t="s">
        <v>160</v>
      </c>
      <c r="C18" s="26" t="s">
        <v>192</v>
      </c>
      <c r="D18" s="26" t="s">
        <v>219</v>
      </c>
      <c r="E18" s="27">
        <v>0.01</v>
      </c>
      <c r="F18" s="26" t="s">
        <v>220</v>
      </c>
      <c r="G18" s="26" t="s">
        <v>221</v>
      </c>
      <c r="H18" s="26" t="s">
        <v>66</v>
      </c>
      <c r="I18" s="26" t="s">
        <v>147</v>
      </c>
      <c r="J18" s="26" t="s">
        <v>67</v>
      </c>
      <c r="K18" s="26" t="s">
        <v>71</v>
      </c>
      <c r="L18" s="26" t="s">
        <v>75</v>
      </c>
      <c r="M18" s="26" t="s">
        <v>70</v>
      </c>
      <c r="N18" s="26" t="s">
        <v>137</v>
      </c>
      <c r="O18" s="26">
        <v>309</v>
      </c>
      <c r="P18" s="25">
        <v>20</v>
      </c>
      <c r="Q18" s="25">
        <v>2019</v>
      </c>
      <c r="R18" s="29">
        <v>43831</v>
      </c>
      <c r="S18" s="29">
        <v>47848</v>
      </c>
      <c r="T18" s="25">
        <v>20</v>
      </c>
      <c r="U18" s="25">
        <v>20</v>
      </c>
      <c r="V18" s="25">
        <v>20</v>
      </c>
      <c r="W18" s="25">
        <v>20</v>
      </c>
      <c r="X18" s="25">
        <v>20</v>
      </c>
      <c r="Y18" s="25">
        <v>20</v>
      </c>
      <c r="Z18" s="25">
        <v>20</v>
      </c>
      <c r="AA18" s="25">
        <v>20</v>
      </c>
      <c r="AB18" s="25">
        <v>20</v>
      </c>
      <c r="AC18" s="25">
        <v>20</v>
      </c>
      <c r="AD18" s="25">
        <v>20</v>
      </c>
      <c r="AE18" s="58">
        <v>20</v>
      </c>
      <c r="AF18" s="32">
        <f>+((20*5500000)/5)*5</f>
        <v>110000000</v>
      </c>
      <c r="AG18" s="32" t="s">
        <v>72</v>
      </c>
      <c r="AH18" s="25" t="s">
        <v>77</v>
      </c>
      <c r="AI18" s="25">
        <v>7734</v>
      </c>
      <c r="AJ18" s="32">
        <f>+AF18/5*1.024*12</f>
        <v>270336000</v>
      </c>
      <c r="AK18" s="32" t="s">
        <v>72</v>
      </c>
      <c r="AL18" s="33" t="s">
        <v>77</v>
      </c>
      <c r="AM18" s="49">
        <v>7734</v>
      </c>
      <c r="AN18" s="32">
        <f>(AJ18*1.03)</f>
        <v>278446080</v>
      </c>
      <c r="AO18" s="32" t="s">
        <v>72</v>
      </c>
      <c r="AP18" s="33" t="s">
        <v>77</v>
      </c>
      <c r="AQ18" s="26">
        <v>7734</v>
      </c>
      <c r="AR18" s="32">
        <f>(AN18*1.03)</f>
        <v>286799462.40000004</v>
      </c>
      <c r="AS18" s="32" t="s">
        <v>72</v>
      </c>
      <c r="AT18" s="33" t="s">
        <v>77</v>
      </c>
      <c r="AU18" s="26">
        <v>7734</v>
      </c>
      <c r="AV18" s="32">
        <f>(AR18*1.03)</f>
        <v>295403446.27200001</v>
      </c>
      <c r="AW18" s="50">
        <v>1392.182</v>
      </c>
      <c r="AX18" s="33" t="s">
        <v>77</v>
      </c>
      <c r="AY18" s="26">
        <v>7734</v>
      </c>
      <c r="AZ18" s="32">
        <f>(AV18*1.03)</f>
        <v>304265549.66016001</v>
      </c>
      <c r="BA18" s="32" t="s">
        <v>72</v>
      </c>
      <c r="BB18" s="33" t="s">
        <v>77</v>
      </c>
      <c r="BC18" s="33" t="s">
        <v>94</v>
      </c>
      <c r="BD18" s="32">
        <f>(AZ18*1.03)</f>
        <v>313393516.14996481</v>
      </c>
      <c r="BE18" s="32" t="s">
        <v>72</v>
      </c>
      <c r="BF18" s="33" t="s">
        <v>93</v>
      </c>
      <c r="BG18" s="33" t="s">
        <v>94</v>
      </c>
      <c r="BH18" s="32">
        <f>(BD18*1.03)</f>
        <v>322795321.63446379</v>
      </c>
      <c r="BI18" s="32" t="s">
        <v>72</v>
      </c>
      <c r="BJ18" s="33" t="s">
        <v>93</v>
      </c>
      <c r="BK18" s="33" t="s">
        <v>94</v>
      </c>
      <c r="BL18" s="32">
        <f>(BH18*1.03)</f>
        <v>332479181.28349769</v>
      </c>
      <c r="BM18" s="32" t="s">
        <v>72</v>
      </c>
      <c r="BN18" s="33" t="s">
        <v>93</v>
      </c>
      <c r="BO18" s="33" t="s">
        <v>94</v>
      </c>
      <c r="BP18" s="32">
        <f>(BL18*1.03)</f>
        <v>342453556.72200263</v>
      </c>
      <c r="BQ18" s="32" t="s">
        <v>72</v>
      </c>
      <c r="BR18" s="33" t="s">
        <v>93</v>
      </c>
      <c r="BS18" s="33" t="s">
        <v>94</v>
      </c>
      <c r="BT18" s="32">
        <f>+BP18*1.03</f>
        <v>352727163.42366272</v>
      </c>
      <c r="BU18" s="32" t="s">
        <v>72</v>
      </c>
      <c r="BV18" s="33" t="s">
        <v>93</v>
      </c>
      <c r="BW18" s="33" t="s">
        <v>94</v>
      </c>
      <c r="BX18" s="32">
        <v>3209099277.5457516</v>
      </c>
      <c r="BY18" s="26" t="s">
        <v>95</v>
      </c>
      <c r="BZ18" s="26" t="s">
        <v>96</v>
      </c>
      <c r="CA18" s="25" t="s">
        <v>149</v>
      </c>
      <c r="CB18" s="26" t="s">
        <v>150</v>
      </c>
      <c r="CC18" s="26" t="s">
        <v>151</v>
      </c>
      <c r="CD18" s="95" t="s">
        <v>152</v>
      </c>
      <c r="CE18" s="51"/>
      <c r="CF18" s="104"/>
      <c r="CG18" s="108"/>
      <c r="CH18" s="108"/>
      <c r="CI18" s="40" t="s">
        <v>222</v>
      </c>
      <c r="CJ18" s="39" t="s">
        <v>477</v>
      </c>
      <c r="CK18" s="40"/>
      <c r="CL18" s="40"/>
      <c r="CM18" s="40" t="s">
        <v>223</v>
      </c>
      <c r="CN18" s="83" t="s">
        <v>223</v>
      </c>
      <c r="CO18" s="41" t="s">
        <v>436</v>
      </c>
      <c r="CP18" s="41" t="s">
        <v>436</v>
      </c>
      <c r="CQ18" s="42">
        <v>696.81566799999996</v>
      </c>
      <c r="CR18" s="92">
        <v>679.9</v>
      </c>
      <c r="CS18" s="28"/>
      <c r="CT18" s="40"/>
      <c r="CU18" s="40" t="s">
        <v>224</v>
      </c>
      <c r="CV18" s="102" t="s">
        <v>484</v>
      </c>
      <c r="CW18" s="103"/>
      <c r="CX18" s="103"/>
      <c r="CY18" s="103"/>
      <c r="CZ18" s="104" t="s">
        <v>104</v>
      </c>
      <c r="DA18" s="104" t="s">
        <v>104</v>
      </c>
      <c r="DB18" s="104" t="s">
        <v>105</v>
      </c>
      <c r="DC18" s="103"/>
      <c r="DD18" s="103"/>
      <c r="DE18" s="103"/>
      <c r="DF18" s="105"/>
      <c r="DG18" s="105"/>
      <c r="DH18" s="105"/>
      <c r="DI18" s="105"/>
      <c r="DJ18" s="105"/>
      <c r="DK18" s="105"/>
      <c r="DL18" s="107" t="s">
        <v>449</v>
      </c>
    </row>
    <row r="19" spans="1:116" s="107" customFormat="1" x14ac:dyDescent="0.35">
      <c r="A19" s="25">
        <v>64</v>
      </c>
      <c r="B19" s="26" t="s">
        <v>160</v>
      </c>
      <c r="C19" s="26" t="s">
        <v>225</v>
      </c>
      <c r="D19" s="26" t="s">
        <v>226</v>
      </c>
      <c r="E19" s="27">
        <v>5.0000000000000001E-3</v>
      </c>
      <c r="F19" s="26" t="s">
        <v>227</v>
      </c>
      <c r="G19" s="26" t="s">
        <v>228</v>
      </c>
      <c r="H19" s="26" t="s">
        <v>66</v>
      </c>
      <c r="I19" s="26" t="s">
        <v>147</v>
      </c>
      <c r="J19" s="26" t="s">
        <v>67</v>
      </c>
      <c r="K19" s="26" t="s">
        <v>68</v>
      </c>
      <c r="L19" s="26" t="s">
        <v>74</v>
      </c>
      <c r="M19" s="26" t="s">
        <v>70</v>
      </c>
      <c r="N19" s="26" t="s">
        <v>137</v>
      </c>
      <c r="O19" s="26">
        <v>309</v>
      </c>
      <c r="P19" s="26" t="s">
        <v>72</v>
      </c>
      <c r="Q19" s="26" t="s">
        <v>72</v>
      </c>
      <c r="R19" s="29">
        <v>43831</v>
      </c>
      <c r="S19" s="29">
        <v>47848</v>
      </c>
      <c r="T19" s="30">
        <v>1</v>
      </c>
      <c r="U19" s="30">
        <v>1</v>
      </c>
      <c r="V19" s="30">
        <v>1</v>
      </c>
      <c r="W19" s="30">
        <v>1</v>
      </c>
      <c r="X19" s="30">
        <v>1</v>
      </c>
      <c r="Y19" s="53">
        <v>1</v>
      </c>
      <c r="Z19" s="53">
        <v>1</v>
      </c>
      <c r="AA19" s="53">
        <v>1</v>
      </c>
      <c r="AB19" s="53">
        <v>1</v>
      </c>
      <c r="AC19" s="53">
        <v>1</v>
      </c>
      <c r="AD19" s="53">
        <v>1</v>
      </c>
      <c r="AE19" s="61">
        <v>1</v>
      </c>
      <c r="AF19" s="32">
        <v>2042904529.1666667</v>
      </c>
      <c r="AG19" s="32">
        <v>2042904529.1666667</v>
      </c>
      <c r="AH19" s="33" t="s">
        <v>77</v>
      </c>
      <c r="AI19" s="26">
        <v>7734</v>
      </c>
      <c r="AJ19" s="32">
        <v>2197207180.9586668</v>
      </c>
      <c r="AK19" s="32">
        <v>2197207180.9586668</v>
      </c>
      <c r="AL19" s="33" t="s">
        <v>77</v>
      </c>
      <c r="AM19" s="49">
        <v>7734</v>
      </c>
      <c r="AN19" s="32">
        <v>2307067540.0066004</v>
      </c>
      <c r="AO19" s="32">
        <v>2307067540.0066004</v>
      </c>
      <c r="AP19" s="33" t="s">
        <v>77</v>
      </c>
      <c r="AQ19" s="26">
        <v>7734</v>
      </c>
      <c r="AR19" s="32">
        <v>2422420917.0069304</v>
      </c>
      <c r="AS19" s="32">
        <v>2422420917.0069304</v>
      </c>
      <c r="AT19" s="33" t="s">
        <v>77</v>
      </c>
      <c r="AU19" s="26">
        <v>7734</v>
      </c>
      <c r="AV19" s="32">
        <v>2543541962.8572769</v>
      </c>
      <c r="AW19" s="50">
        <v>4218.8750120000004</v>
      </c>
      <c r="AX19" s="33" t="s">
        <v>77</v>
      </c>
      <c r="AY19" s="26">
        <v>7734</v>
      </c>
      <c r="AZ19" s="32">
        <v>2670719061.0001407</v>
      </c>
      <c r="BA19" s="32" t="s">
        <v>72</v>
      </c>
      <c r="BB19" s="33" t="s">
        <v>77</v>
      </c>
      <c r="BC19" s="33" t="s">
        <v>94</v>
      </c>
      <c r="BD19" s="32">
        <v>2804255014.0501475</v>
      </c>
      <c r="BE19" s="32" t="s">
        <v>72</v>
      </c>
      <c r="BF19" s="33" t="s">
        <v>93</v>
      </c>
      <c r="BG19" s="33" t="s">
        <v>94</v>
      </c>
      <c r="BH19" s="32">
        <v>2944467764.752655</v>
      </c>
      <c r="BI19" s="32" t="s">
        <v>72</v>
      </c>
      <c r="BJ19" s="33" t="s">
        <v>93</v>
      </c>
      <c r="BK19" s="33" t="s">
        <v>94</v>
      </c>
      <c r="BL19" s="32">
        <v>3091691152.9902878</v>
      </c>
      <c r="BM19" s="32" t="s">
        <v>72</v>
      </c>
      <c r="BN19" s="33" t="s">
        <v>93</v>
      </c>
      <c r="BO19" s="33" t="s">
        <v>94</v>
      </c>
      <c r="BP19" s="32">
        <v>3246275710.639802</v>
      </c>
      <c r="BQ19" s="32" t="s">
        <v>72</v>
      </c>
      <c r="BR19" s="33" t="s">
        <v>93</v>
      </c>
      <c r="BS19" s="33" t="s">
        <v>94</v>
      </c>
      <c r="BT19" s="32">
        <v>3369634187.6441145</v>
      </c>
      <c r="BU19" s="32" t="s">
        <v>72</v>
      </c>
      <c r="BV19" s="33" t="s">
        <v>93</v>
      </c>
      <c r="BW19" s="33" t="s">
        <v>94</v>
      </c>
      <c r="BX19" s="32">
        <v>29640185021.073292</v>
      </c>
      <c r="BY19" s="26" t="s">
        <v>95</v>
      </c>
      <c r="BZ19" s="26" t="s">
        <v>96</v>
      </c>
      <c r="CA19" s="25" t="s">
        <v>149</v>
      </c>
      <c r="CB19" s="26" t="s">
        <v>150</v>
      </c>
      <c r="CC19" s="26" t="s">
        <v>151</v>
      </c>
      <c r="CD19" s="95" t="s">
        <v>152</v>
      </c>
      <c r="CE19" s="51"/>
      <c r="CF19" s="37"/>
      <c r="CG19" s="38"/>
      <c r="CH19" s="101"/>
      <c r="CI19" s="40" t="s">
        <v>229</v>
      </c>
      <c r="CJ19" s="39" t="s">
        <v>478</v>
      </c>
      <c r="CK19" s="40"/>
      <c r="CL19" s="40"/>
      <c r="CM19" s="40" t="s">
        <v>230</v>
      </c>
      <c r="CN19" s="83" t="s">
        <v>230</v>
      </c>
      <c r="CO19" s="41" t="s">
        <v>438</v>
      </c>
      <c r="CP19" s="41" t="s">
        <v>438</v>
      </c>
      <c r="CQ19" s="42">
        <v>1395.426684</v>
      </c>
      <c r="CR19" s="92">
        <v>3960.83</v>
      </c>
      <c r="CS19" s="28"/>
      <c r="CT19" s="40"/>
      <c r="CU19" s="28" t="s">
        <v>231</v>
      </c>
      <c r="CV19" s="102" t="s">
        <v>485</v>
      </c>
      <c r="CW19" s="103"/>
      <c r="CX19" s="103"/>
      <c r="CY19" s="103"/>
      <c r="CZ19" s="104" t="s">
        <v>104</v>
      </c>
      <c r="DA19" s="104" t="s">
        <v>104</v>
      </c>
      <c r="DB19" s="104" t="s">
        <v>105</v>
      </c>
      <c r="DC19" s="103"/>
      <c r="DD19" s="103"/>
      <c r="DE19" s="103"/>
      <c r="DF19" s="105"/>
      <c r="DG19" s="105"/>
      <c r="DH19" s="105"/>
      <c r="DI19" s="105"/>
      <c r="DJ19" s="105"/>
      <c r="DK19" s="105"/>
      <c r="DL19" s="107" t="s">
        <v>449</v>
      </c>
    </row>
    <row r="20" spans="1:116" customFormat="1" x14ac:dyDescent="0.35">
      <c r="A20" s="25">
        <v>65</v>
      </c>
      <c r="B20" s="26" t="s">
        <v>160</v>
      </c>
      <c r="C20" s="26" t="s">
        <v>225</v>
      </c>
      <c r="D20" s="26" t="s">
        <v>232</v>
      </c>
      <c r="E20" s="27">
        <v>0.01</v>
      </c>
      <c r="F20" s="26" t="s">
        <v>233</v>
      </c>
      <c r="G20" s="26" t="s">
        <v>234</v>
      </c>
      <c r="H20" s="26" t="s">
        <v>85</v>
      </c>
      <c r="I20" s="26" t="s">
        <v>235</v>
      </c>
      <c r="J20" s="26" t="s">
        <v>67</v>
      </c>
      <c r="K20" s="26" t="s">
        <v>71</v>
      </c>
      <c r="L20" s="26" t="s">
        <v>84</v>
      </c>
      <c r="M20" s="26" t="s">
        <v>70</v>
      </c>
      <c r="N20" s="26" t="s">
        <v>71</v>
      </c>
      <c r="O20" s="26" t="s">
        <v>72</v>
      </c>
      <c r="P20" s="26">
        <v>376</v>
      </c>
      <c r="Q20" s="26">
        <v>2019</v>
      </c>
      <c r="R20" s="29">
        <v>43831</v>
      </c>
      <c r="S20" s="29">
        <v>47848</v>
      </c>
      <c r="T20" s="26">
        <v>310</v>
      </c>
      <c r="U20" s="26">
        <v>344</v>
      </c>
      <c r="V20" s="26">
        <v>344</v>
      </c>
      <c r="W20" s="26">
        <v>344</v>
      </c>
      <c r="X20" s="26">
        <v>344</v>
      </c>
      <c r="Y20" s="26">
        <v>344</v>
      </c>
      <c r="Z20" s="26">
        <v>344</v>
      </c>
      <c r="AA20" s="26">
        <v>344</v>
      </c>
      <c r="AB20" s="26">
        <v>344</v>
      </c>
      <c r="AC20" s="26">
        <v>344</v>
      </c>
      <c r="AD20" s="26">
        <v>344</v>
      </c>
      <c r="AE20" s="35">
        <v>3750</v>
      </c>
      <c r="AF20" s="32">
        <v>415456233</v>
      </c>
      <c r="AG20" s="32">
        <v>415456233</v>
      </c>
      <c r="AH20" s="33" t="s">
        <v>93</v>
      </c>
      <c r="AI20" s="34">
        <v>7672</v>
      </c>
      <c r="AJ20" s="32">
        <v>1017444297</v>
      </c>
      <c r="AK20" s="32">
        <v>1017444297</v>
      </c>
      <c r="AL20" s="33" t="s">
        <v>93</v>
      </c>
      <c r="AM20" s="34">
        <v>7672</v>
      </c>
      <c r="AN20" s="32">
        <v>1044692214</v>
      </c>
      <c r="AO20" s="32">
        <v>1044692214</v>
      </c>
      <c r="AP20" s="33" t="s">
        <v>93</v>
      </c>
      <c r="AQ20" s="34">
        <v>7672</v>
      </c>
      <c r="AR20" s="32">
        <v>918906810</v>
      </c>
      <c r="AS20" s="32">
        <v>918906810</v>
      </c>
      <c r="AT20" s="33" t="s">
        <v>93</v>
      </c>
      <c r="AU20" s="34">
        <v>7672</v>
      </c>
      <c r="AV20" s="32">
        <v>738919711</v>
      </c>
      <c r="AW20" s="32">
        <v>738919711</v>
      </c>
      <c r="AX20" s="33" t="s">
        <v>93</v>
      </c>
      <c r="AY20" s="34">
        <v>7672</v>
      </c>
      <c r="AZ20" s="32">
        <v>1522174604.6600001</v>
      </c>
      <c r="BA20" s="33" t="s">
        <v>72</v>
      </c>
      <c r="BB20" s="33" t="s">
        <v>93</v>
      </c>
      <c r="BC20" s="33" t="s">
        <v>94</v>
      </c>
      <c r="BD20" s="32">
        <v>1567839842.7998002</v>
      </c>
      <c r="BE20" s="33" t="s">
        <v>72</v>
      </c>
      <c r="BF20" s="33" t="s">
        <v>93</v>
      </c>
      <c r="BG20" s="33" t="s">
        <v>94</v>
      </c>
      <c r="BH20" s="32">
        <v>1614875038.0837941</v>
      </c>
      <c r="BI20" s="33" t="s">
        <v>72</v>
      </c>
      <c r="BJ20" s="33" t="s">
        <v>93</v>
      </c>
      <c r="BK20" s="33" t="s">
        <v>94</v>
      </c>
      <c r="BL20" s="32">
        <v>1663321289.2263079</v>
      </c>
      <c r="BM20" s="33" t="s">
        <v>72</v>
      </c>
      <c r="BN20" s="33" t="s">
        <v>93</v>
      </c>
      <c r="BO20" s="33" t="s">
        <v>94</v>
      </c>
      <c r="BP20" s="32">
        <v>1713220927.9030972</v>
      </c>
      <c r="BQ20" s="33" t="s">
        <v>72</v>
      </c>
      <c r="BR20" s="33" t="s">
        <v>93</v>
      </c>
      <c r="BS20" s="33" t="s">
        <v>94</v>
      </c>
      <c r="BT20" s="32">
        <v>1764617555.74019</v>
      </c>
      <c r="BU20" s="33" t="s">
        <v>72</v>
      </c>
      <c r="BV20" s="33" t="s">
        <v>93</v>
      </c>
      <c r="BW20" s="33" t="s">
        <v>94</v>
      </c>
      <c r="BX20" s="32">
        <v>13981468523.413189</v>
      </c>
      <c r="BY20" s="26" t="s">
        <v>95</v>
      </c>
      <c r="BZ20" s="26" t="s">
        <v>96</v>
      </c>
      <c r="CA20" s="26" t="s">
        <v>179</v>
      </c>
      <c r="CB20" s="35" t="s">
        <v>180</v>
      </c>
      <c r="CC20" s="35" t="s">
        <v>181</v>
      </c>
      <c r="CD20" s="59" t="s">
        <v>182</v>
      </c>
      <c r="CE20" s="37"/>
      <c r="CF20" s="37"/>
      <c r="CG20" s="38"/>
      <c r="CH20" s="108"/>
      <c r="CI20" s="40" t="s">
        <v>236</v>
      </c>
      <c r="CJ20" s="39" t="s">
        <v>542</v>
      </c>
      <c r="CK20" s="40"/>
      <c r="CL20" s="40"/>
      <c r="CM20" s="40" t="s">
        <v>237</v>
      </c>
      <c r="CN20" s="83" t="s">
        <v>553</v>
      </c>
      <c r="CO20" s="41" t="s">
        <v>436</v>
      </c>
      <c r="CP20" s="41" t="s">
        <v>436</v>
      </c>
      <c r="CQ20" s="42">
        <f>1708574100/1000000</f>
        <v>1708.5741</v>
      </c>
      <c r="CR20" s="86">
        <v>1803.0830295000001</v>
      </c>
      <c r="CS20" s="40"/>
      <c r="CT20" s="40"/>
      <c r="CU20" s="40" t="s">
        <v>238</v>
      </c>
      <c r="CV20" s="109" t="s">
        <v>533</v>
      </c>
      <c r="CW20" s="105"/>
      <c r="CX20" s="105"/>
      <c r="CY20" s="105"/>
      <c r="CZ20" s="104" t="s">
        <v>104</v>
      </c>
      <c r="DA20" s="104" t="s">
        <v>239</v>
      </c>
      <c r="DB20" s="104" t="s">
        <v>140</v>
      </c>
      <c r="DC20" s="105"/>
      <c r="DD20" s="105"/>
      <c r="DE20" s="105"/>
      <c r="DF20" s="105"/>
      <c r="DG20" s="105"/>
      <c r="DH20" s="105"/>
      <c r="DI20" s="105"/>
      <c r="DJ20" s="105"/>
      <c r="DK20" s="105"/>
      <c r="DL20" t="s">
        <v>449</v>
      </c>
    </row>
    <row r="21" spans="1:116" customFormat="1" x14ac:dyDescent="0.35">
      <c r="A21" s="25">
        <v>66</v>
      </c>
      <c r="B21" s="26" t="s">
        <v>160</v>
      </c>
      <c r="C21" s="26" t="s">
        <v>225</v>
      </c>
      <c r="D21" s="26" t="s">
        <v>240</v>
      </c>
      <c r="E21" s="27">
        <v>5.0000000000000001E-3</v>
      </c>
      <c r="F21" s="26" t="s">
        <v>241</v>
      </c>
      <c r="G21" s="26" t="s">
        <v>242</v>
      </c>
      <c r="H21" s="26" t="s">
        <v>85</v>
      </c>
      <c r="I21" s="26" t="s">
        <v>235</v>
      </c>
      <c r="J21" s="26" t="s">
        <v>67</v>
      </c>
      <c r="K21" s="26" t="s">
        <v>71</v>
      </c>
      <c r="L21" s="26" t="s">
        <v>84</v>
      </c>
      <c r="M21" s="26" t="s">
        <v>70</v>
      </c>
      <c r="N21" s="26" t="s">
        <v>71</v>
      </c>
      <c r="O21" s="26" t="s">
        <v>72</v>
      </c>
      <c r="P21" s="26">
        <v>13791</v>
      </c>
      <c r="Q21" s="26">
        <v>2019</v>
      </c>
      <c r="R21" s="29">
        <v>43831</v>
      </c>
      <c r="S21" s="29">
        <v>47848</v>
      </c>
      <c r="T21" s="26">
        <v>4191</v>
      </c>
      <c r="U21" s="26">
        <v>7472</v>
      </c>
      <c r="V21" s="26">
        <v>8542</v>
      </c>
      <c r="W21" s="26">
        <v>9592</v>
      </c>
      <c r="X21" s="26">
        <v>10406</v>
      </c>
      <c r="Y21" s="26">
        <v>10406</v>
      </c>
      <c r="Z21" s="26">
        <v>10406</v>
      </c>
      <c r="AA21" s="26">
        <v>10406</v>
      </c>
      <c r="AB21" s="26">
        <v>10406</v>
      </c>
      <c r="AC21" s="26">
        <v>10406</v>
      </c>
      <c r="AD21" s="26">
        <v>10406</v>
      </c>
      <c r="AE21" s="35">
        <v>102639</v>
      </c>
      <c r="AF21" s="32">
        <v>776718200</v>
      </c>
      <c r="AG21" s="32">
        <v>776718200</v>
      </c>
      <c r="AH21" s="33" t="s">
        <v>93</v>
      </c>
      <c r="AI21" s="34">
        <v>7672</v>
      </c>
      <c r="AJ21" s="32">
        <v>1316008117</v>
      </c>
      <c r="AK21" s="32">
        <v>1316008117</v>
      </c>
      <c r="AL21" s="33" t="s">
        <v>93</v>
      </c>
      <c r="AM21" s="34">
        <v>7672</v>
      </c>
      <c r="AN21" s="32">
        <v>1299503718</v>
      </c>
      <c r="AO21" s="32">
        <v>1299503718</v>
      </c>
      <c r="AP21" s="33" t="s">
        <v>93</v>
      </c>
      <c r="AQ21" s="34">
        <v>7672</v>
      </c>
      <c r="AR21" s="32">
        <v>1034178742</v>
      </c>
      <c r="AS21" s="32">
        <v>1034178742</v>
      </c>
      <c r="AT21" s="33" t="s">
        <v>93</v>
      </c>
      <c r="AU21" s="34">
        <v>7672</v>
      </c>
      <c r="AV21" s="32">
        <v>863809382</v>
      </c>
      <c r="AW21" s="32">
        <v>863809382</v>
      </c>
      <c r="AX21" s="33" t="s">
        <v>93</v>
      </c>
      <c r="AY21" s="34">
        <v>7672</v>
      </c>
      <c r="AZ21" s="32">
        <v>1779447326.9200001</v>
      </c>
      <c r="BA21" s="33" t="s">
        <v>72</v>
      </c>
      <c r="BB21" s="33" t="s">
        <v>93</v>
      </c>
      <c r="BC21" s="33" t="s">
        <v>94</v>
      </c>
      <c r="BD21" s="32">
        <v>1832830746.7276001</v>
      </c>
      <c r="BE21" s="33" t="s">
        <v>72</v>
      </c>
      <c r="BF21" s="33" t="s">
        <v>93</v>
      </c>
      <c r="BG21" s="33" t="s">
        <v>94</v>
      </c>
      <c r="BH21" s="32">
        <v>1887815669.1294281</v>
      </c>
      <c r="BI21" s="33" t="s">
        <v>72</v>
      </c>
      <c r="BJ21" s="33" t="s">
        <v>93</v>
      </c>
      <c r="BK21" s="33" t="s">
        <v>94</v>
      </c>
      <c r="BL21" s="32">
        <v>1944450139.203311</v>
      </c>
      <c r="BM21" s="33" t="s">
        <v>72</v>
      </c>
      <c r="BN21" s="33" t="s">
        <v>93</v>
      </c>
      <c r="BO21" s="33" t="s">
        <v>94</v>
      </c>
      <c r="BP21" s="32">
        <v>2002783643.3794103</v>
      </c>
      <c r="BQ21" s="33" t="s">
        <v>72</v>
      </c>
      <c r="BR21" s="33" t="s">
        <v>93</v>
      </c>
      <c r="BS21" s="33" t="s">
        <v>94</v>
      </c>
      <c r="BT21" s="32">
        <v>2062867152.6807926</v>
      </c>
      <c r="BU21" s="33" t="s">
        <v>72</v>
      </c>
      <c r="BV21" s="33" t="s">
        <v>93</v>
      </c>
      <c r="BW21" s="33" t="s">
        <v>94</v>
      </c>
      <c r="BX21" s="32">
        <v>16800412837.040541</v>
      </c>
      <c r="BY21" s="26" t="s">
        <v>95</v>
      </c>
      <c r="BZ21" s="26" t="s">
        <v>96</v>
      </c>
      <c r="CA21" s="26" t="s">
        <v>179</v>
      </c>
      <c r="CB21" s="35" t="s">
        <v>180</v>
      </c>
      <c r="CC21" s="35" t="s">
        <v>181</v>
      </c>
      <c r="CD21" s="59" t="s">
        <v>182</v>
      </c>
      <c r="CE21" s="37"/>
      <c r="CF21" s="37"/>
      <c r="CG21" s="38"/>
      <c r="CH21" s="108"/>
      <c r="CI21" s="40" t="s">
        <v>243</v>
      </c>
      <c r="CJ21" s="44" t="s">
        <v>551</v>
      </c>
      <c r="CK21" s="40"/>
      <c r="CL21" s="40"/>
      <c r="CM21" s="40" t="s">
        <v>244</v>
      </c>
      <c r="CN21" s="83" t="s">
        <v>530</v>
      </c>
      <c r="CO21" s="41" t="s">
        <v>436</v>
      </c>
      <c r="CP21" s="41" t="s">
        <v>436</v>
      </c>
      <c r="CQ21" s="42">
        <f>886791538/1000000</f>
        <v>886.79153799999995</v>
      </c>
      <c r="CR21" s="86">
        <v>992.64756450000004</v>
      </c>
      <c r="CS21" s="40"/>
      <c r="CT21" s="40"/>
      <c r="CU21" s="40" t="s">
        <v>245</v>
      </c>
      <c r="CV21" s="109" t="s">
        <v>534</v>
      </c>
      <c r="CW21" s="105"/>
      <c r="CX21" s="105"/>
      <c r="CY21" s="105"/>
      <c r="CZ21" s="104" t="s">
        <v>104</v>
      </c>
      <c r="DA21" s="104" t="s">
        <v>246</v>
      </c>
      <c r="DB21" s="104" t="s">
        <v>140</v>
      </c>
      <c r="DC21" s="105"/>
      <c r="DD21" s="105"/>
      <c r="DE21" s="105"/>
      <c r="DF21" s="105"/>
      <c r="DG21" s="105"/>
      <c r="DH21" s="105"/>
      <c r="DI21" s="105"/>
      <c r="DJ21" s="105"/>
      <c r="DK21" s="105"/>
      <c r="DL21" t="s">
        <v>449</v>
      </c>
    </row>
    <row r="22" spans="1:116" customFormat="1" hidden="1" x14ac:dyDescent="0.35">
      <c r="A22" s="25">
        <v>79</v>
      </c>
      <c r="B22" s="26" t="s">
        <v>247</v>
      </c>
      <c r="C22" s="26" t="s">
        <v>248</v>
      </c>
      <c r="D22" s="26" t="s">
        <v>249</v>
      </c>
      <c r="E22" s="27">
        <v>5.0000000000000001E-3</v>
      </c>
      <c r="F22" s="26" t="s">
        <v>250</v>
      </c>
      <c r="G22" s="26" t="s">
        <v>251</v>
      </c>
      <c r="H22" s="26" t="s">
        <v>66</v>
      </c>
      <c r="I22" s="26" t="s">
        <v>82</v>
      </c>
      <c r="J22" s="26" t="s">
        <v>67</v>
      </c>
      <c r="K22" s="26" t="s">
        <v>71</v>
      </c>
      <c r="L22" s="26" t="s">
        <v>75</v>
      </c>
      <c r="M22" s="26" t="s">
        <v>70</v>
      </c>
      <c r="N22" s="26" t="s">
        <v>71</v>
      </c>
      <c r="O22" s="26" t="s">
        <v>72</v>
      </c>
      <c r="P22" s="26" t="s">
        <v>72</v>
      </c>
      <c r="Q22" s="26" t="s">
        <v>72</v>
      </c>
      <c r="R22" s="29">
        <v>43831</v>
      </c>
      <c r="S22" s="29">
        <v>47848</v>
      </c>
      <c r="T22" s="54">
        <v>1</v>
      </c>
      <c r="U22" s="54">
        <v>1</v>
      </c>
      <c r="V22" s="54">
        <v>1</v>
      </c>
      <c r="W22" s="54">
        <v>1</v>
      </c>
      <c r="X22" s="54">
        <v>1</v>
      </c>
      <c r="Y22" s="54">
        <v>1</v>
      </c>
      <c r="Z22" s="54">
        <v>1</v>
      </c>
      <c r="AA22" s="54">
        <v>1</v>
      </c>
      <c r="AB22" s="54">
        <v>1</v>
      </c>
      <c r="AC22" s="54">
        <v>1</v>
      </c>
      <c r="AD22" s="54">
        <v>1</v>
      </c>
      <c r="AE22" s="55">
        <v>1</v>
      </c>
      <c r="AF22" s="32">
        <v>23531284.996632997</v>
      </c>
      <c r="AG22" s="32">
        <f>+AF22</f>
        <v>23531284.996632997</v>
      </c>
      <c r="AH22" s="33" t="s">
        <v>93</v>
      </c>
      <c r="AI22" s="34">
        <v>7671</v>
      </c>
      <c r="AJ22" s="32">
        <v>475171011.37777781</v>
      </c>
      <c r="AK22" s="32" t="s">
        <v>72</v>
      </c>
      <c r="AL22" s="33" t="s">
        <v>93</v>
      </c>
      <c r="AM22" s="34">
        <v>7671</v>
      </c>
      <c r="AN22" s="32">
        <v>477426141.71911108</v>
      </c>
      <c r="AO22" s="32" t="s">
        <v>72</v>
      </c>
      <c r="AP22" s="33" t="s">
        <v>93</v>
      </c>
      <c r="AQ22" s="34">
        <v>7671</v>
      </c>
      <c r="AR22" s="32">
        <v>79748925.970684439</v>
      </c>
      <c r="AS22" s="32" t="s">
        <v>72</v>
      </c>
      <c r="AT22" s="33" t="s">
        <v>93</v>
      </c>
      <c r="AU22" s="34">
        <v>7671</v>
      </c>
      <c r="AV22" s="32">
        <v>82141393.749804974</v>
      </c>
      <c r="AW22" s="32" t="s">
        <v>72</v>
      </c>
      <c r="AX22" s="33" t="s">
        <v>93</v>
      </c>
      <c r="AY22" s="34">
        <v>7671</v>
      </c>
      <c r="AZ22" s="32">
        <f>+AV22</f>
        <v>82141393.749804974</v>
      </c>
      <c r="BA22" s="32" t="s">
        <v>72</v>
      </c>
      <c r="BB22" s="33" t="s">
        <v>93</v>
      </c>
      <c r="BC22" s="33" t="s">
        <v>94</v>
      </c>
      <c r="BD22" s="32">
        <f>+AZ22</f>
        <v>82141393.749804974</v>
      </c>
      <c r="BE22" s="32" t="s">
        <v>72</v>
      </c>
      <c r="BF22" s="33" t="s">
        <v>93</v>
      </c>
      <c r="BG22" s="33" t="s">
        <v>94</v>
      </c>
      <c r="BH22" s="32">
        <f>+BD22</f>
        <v>82141393.749804974</v>
      </c>
      <c r="BI22" s="32" t="s">
        <v>72</v>
      </c>
      <c r="BJ22" s="33" t="s">
        <v>93</v>
      </c>
      <c r="BK22" s="33" t="s">
        <v>94</v>
      </c>
      <c r="BL22" s="32">
        <f>+BH22</f>
        <v>82141393.749804974</v>
      </c>
      <c r="BM22" s="32" t="s">
        <v>72</v>
      </c>
      <c r="BN22" s="33" t="s">
        <v>93</v>
      </c>
      <c r="BO22" s="33" t="s">
        <v>94</v>
      </c>
      <c r="BP22" s="32">
        <f>+BL22</f>
        <v>82141393.749804974</v>
      </c>
      <c r="BQ22" s="32" t="s">
        <v>72</v>
      </c>
      <c r="BR22" s="33" t="s">
        <v>93</v>
      </c>
      <c r="BS22" s="33" t="s">
        <v>94</v>
      </c>
      <c r="BT22" s="32">
        <f>+BP22</f>
        <v>82141393.749804974</v>
      </c>
      <c r="BU22" s="32" t="s">
        <v>72</v>
      </c>
      <c r="BV22" s="33" t="s">
        <v>93</v>
      </c>
      <c r="BW22" s="33" t="s">
        <v>94</v>
      </c>
      <c r="BX22" s="32">
        <v>1630867120.3128409</v>
      </c>
      <c r="BY22" s="26" t="s">
        <v>95</v>
      </c>
      <c r="BZ22" s="26" t="s">
        <v>96</v>
      </c>
      <c r="CA22" s="28" t="s">
        <v>252</v>
      </c>
      <c r="CB22" s="35" t="s">
        <v>253</v>
      </c>
      <c r="CC22" s="35"/>
      <c r="CD22" s="64" t="s">
        <v>254</v>
      </c>
      <c r="CE22" s="37"/>
      <c r="CF22" s="37"/>
      <c r="CG22" s="108"/>
      <c r="CH22" s="101"/>
      <c r="CI22" s="40" t="s">
        <v>255</v>
      </c>
      <c r="CJ22" s="39" t="s">
        <v>535</v>
      </c>
      <c r="CK22" s="40"/>
      <c r="CL22" s="40"/>
      <c r="CM22" s="40" t="s">
        <v>256</v>
      </c>
      <c r="CN22" s="83" t="s">
        <v>554</v>
      </c>
      <c r="CO22" s="41" t="s">
        <v>436</v>
      </c>
      <c r="CP22" s="41" t="s">
        <v>436</v>
      </c>
      <c r="CQ22" s="65">
        <f>43500000/1000000</f>
        <v>43.5</v>
      </c>
      <c r="CR22" s="92">
        <v>44</v>
      </c>
      <c r="CS22" s="25"/>
      <c r="CT22" s="40"/>
      <c r="CU22" s="40" t="s">
        <v>257</v>
      </c>
      <c r="CV22" s="109" t="s">
        <v>539</v>
      </c>
      <c r="CW22" s="105"/>
      <c r="CX22" s="105"/>
      <c r="CY22" s="105"/>
      <c r="CZ22" s="104" t="s">
        <v>104</v>
      </c>
      <c r="DA22" s="104" t="s">
        <v>258</v>
      </c>
      <c r="DB22" s="104" t="s">
        <v>140</v>
      </c>
      <c r="DC22" s="105"/>
      <c r="DD22" s="105"/>
      <c r="DE22" s="105"/>
      <c r="DF22" s="105"/>
      <c r="DG22" s="105"/>
      <c r="DH22" s="105"/>
      <c r="DI22" s="105"/>
      <c r="DJ22" s="105"/>
      <c r="DK22" s="105"/>
      <c r="DL22" t="s">
        <v>459</v>
      </c>
    </row>
    <row r="23" spans="1:116" s="107" customFormat="1" ht="13" hidden="1" x14ac:dyDescent="0.25">
      <c r="A23" s="25">
        <v>82</v>
      </c>
      <c r="B23" s="26" t="s">
        <v>247</v>
      </c>
      <c r="C23" s="26" t="s">
        <v>248</v>
      </c>
      <c r="D23" s="26" t="s">
        <v>259</v>
      </c>
      <c r="E23" s="27">
        <v>5.0000000000000001E-3</v>
      </c>
      <c r="F23" s="26" t="s">
        <v>260</v>
      </c>
      <c r="G23" s="26" t="s">
        <v>261</v>
      </c>
      <c r="H23" s="26" t="s">
        <v>66</v>
      </c>
      <c r="I23" s="26" t="s">
        <v>262</v>
      </c>
      <c r="J23" s="26" t="s">
        <v>83</v>
      </c>
      <c r="K23" s="26" t="s">
        <v>68</v>
      </c>
      <c r="L23" s="26" t="s">
        <v>75</v>
      </c>
      <c r="M23" s="26" t="s">
        <v>70</v>
      </c>
      <c r="N23" s="26" t="s">
        <v>137</v>
      </c>
      <c r="O23" s="25">
        <v>461</v>
      </c>
      <c r="P23" s="26" t="s">
        <v>73</v>
      </c>
      <c r="Q23" s="26" t="s">
        <v>73</v>
      </c>
      <c r="R23" s="29">
        <v>44105</v>
      </c>
      <c r="S23" s="29">
        <v>45413</v>
      </c>
      <c r="T23" s="25">
        <v>20</v>
      </c>
      <c r="U23" s="25">
        <v>20</v>
      </c>
      <c r="V23" s="25">
        <v>20</v>
      </c>
      <c r="W23" s="25">
        <v>20</v>
      </c>
      <c r="X23" s="25">
        <v>20</v>
      </c>
      <c r="Y23" s="25" t="s">
        <v>72</v>
      </c>
      <c r="Z23" s="25" t="s">
        <v>72</v>
      </c>
      <c r="AA23" s="25" t="s">
        <v>72</v>
      </c>
      <c r="AB23" s="25" t="s">
        <v>72</v>
      </c>
      <c r="AC23" s="25" t="s">
        <v>72</v>
      </c>
      <c r="AD23" s="25" t="s">
        <v>72</v>
      </c>
      <c r="AE23" s="58">
        <v>20</v>
      </c>
      <c r="AF23" s="32">
        <v>100000000</v>
      </c>
      <c r="AG23" s="32">
        <f>AF23</f>
        <v>100000000</v>
      </c>
      <c r="AH23" s="66" t="s">
        <v>263</v>
      </c>
      <c r="AI23" s="67">
        <v>7676</v>
      </c>
      <c r="AJ23" s="32">
        <v>400000000</v>
      </c>
      <c r="AK23" s="32">
        <f>AJ23</f>
        <v>400000000</v>
      </c>
      <c r="AL23" s="66" t="s">
        <v>263</v>
      </c>
      <c r="AM23" s="67">
        <v>7676</v>
      </c>
      <c r="AN23" s="32">
        <v>400000000</v>
      </c>
      <c r="AO23" s="32">
        <f>AN23</f>
        <v>400000000</v>
      </c>
      <c r="AP23" s="66" t="s">
        <v>263</v>
      </c>
      <c r="AQ23" s="67">
        <v>7676</v>
      </c>
      <c r="AR23" s="32">
        <v>262213300</v>
      </c>
      <c r="AS23" s="32">
        <f>AR23</f>
        <v>262213300</v>
      </c>
      <c r="AT23" s="66" t="s">
        <v>263</v>
      </c>
      <c r="AU23" s="67">
        <v>7676</v>
      </c>
      <c r="AV23" s="32">
        <v>214518100</v>
      </c>
      <c r="AW23" s="32">
        <f>AV23</f>
        <v>214518100</v>
      </c>
      <c r="AX23" s="66" t="s">
        <v>263</v>
      </c>
      <c r="AY23" s="67">
        <v>7676</v>
      </c>
      <c r="AZ23" s="32" t="s">
        <v>72</v>
      </c>
      <c r="BA23" s="32" t="s">
        <v>72</v>
      </c>
      <c r="BB23" s="33" t="s">
        <v>72</v>
      </c>
      <c r="BC23" s="34" t="s">
        <v>72</v>
      </c>
      <c r="BD23" s="32" t="s">
        <v>72</v>
      </c>
      <c r="BE23" s="32" t="s">
        <v>72</v>
      </c>
      <c r="BF23" s="33" t="s">
        <v>72</v>
      </c>
      <c r="BG23" s="34" t="s">
        <v>72</v>
      </c>
      <c r="BH23" s="26" t="s">
        <v>72</v>
      </c>
      <c r="BI23" s="26" t="s">
        <v>72</v>
      </c>
      <c r="BJ23" s="26" t="s">
        <v>72</v>
      </c>
      <c r="BK23" s="26" t="s">
        <v>72</v>
      </c>
      <c r="BL23" s="32" t="s">
        <v>72</v>
      </c>
      <c r="BM23" s="32" t="s">
        <v>72</v>
      </c>
      <c r="BN23" s="33" t="s">
        <v>72</v>
      </c>
      <c r="BO23" s="34" t="s">
        <v>72</v>
      </c>
      <c r="BP23" s="32" t="s">
        <v>72</v>
      </c>
      <c r="BQ23" s="32" t="s">
        <v>72</v>
      </c>
      <c r="BR23" s="33" t="s">
        <v>72</v>
      </c>
      <c r="BS23" s="34" t="s">
        <v>72</v>
      </c>
      <c r="BT23" s="26" t="s">
        <v>72</v>
      </c>
      <c r="BU23" s="26" t="s">
        <v>72</v>
      </c>
      <c r="BV23" s="26" t="s">
        <v>72</v>
      </c>
      <c r="BW23" s="26" t="s">
        <v>72</v>
      </c>
      <c r="BX23" s="32">
        <v>1376731400</v>
      </c>
      <c r="BY23" s="26" t="s">
        <v>95</v>
      </c>
      <c r="BZ23" s="26" t="s">
        <v>96</v>
      </c>
      <c r="CA23" s="26" t="s">
        <v>264</v>
      </c>
      <c r="CB23" s="35" t="s">
        <v>265</v>
      </c>
      <c r="CC23" s="35">
        <v>3169001</v>
      </c>
      <c r="CD23" s="59" t="s">
        <v>266</v>
      </c>
      <c r="CE23" s="37"/>
      <c r="CF23" s="37"/>
      <c r="CG23" s="108"/>
      <c r="CH23" s="108"/>
      <c r="CI23" s="28" t="s">
        <v>267</v>
      </c>
      <c r="CJ23" s="39" t="s">
        <v>450</v>
      </c>
      <c r="CK23" s="28"/>
      <c r="CL23" s="28"/>
      <c r="CM23" s="46" t="s">
        <v>268</v>
      </c>
      <c r="CN23" s="83" t="s">
        <v>454</v>
      </c>
      <c r="CO23" s="41" t="s">
        <v>439</v>
      </c>
      <c r="CP23" s="41" t="s">
        <v>439</v>
      </c>
      <c r="CQ23" s="65">
        <f>55855253/1000000</f>
        <v>55.855252999999998</v>
      </c>
      <c r="CR23" s="85">
        <v>49</v>
      </c>
      <c r="CS23" s="40"/>
      <c r="CT23" s="28"/>
      <c r="CU23" s="40" t="s">
        <v>269</v>
      </c>
      <c r="CV23" s="102" t="s">
        <v>445</v>
      </c>
      <c r="CW23" s="103"/>
      <c r="CX23" s="103"/>
      <c r="CY23" s="103"/>
      <c r="CZ23" s="104" t="s">
        <v>104</v>
      </c>
      <c r="DA23" s="104" t="s">
        <v>270</v>
      </c>
      <c r="DB23" s="104" t="s">
        <v>140</v>
      </c>
      <c r="DC23" s="103"/>
      <c r="DD23" s="103"/>
      <c r="DE23" s="103"/>
      <c r="DF23" s="103"/>
      <c r="DG23" s="103"/>
      <c r="DH23" s="103"/>
      <c r="DI23" s="103"/>
      <c r="DJ23" s="103"/>
      <c r="DK23" s="103"/>
      <c r="DL23" s="106" t="s">
        <v>459</v>
      </c>
    </row>
    <row r="24" spans="1:116" s="107" customFormat="1" ht="13" hidden="1" x14ac:dyDescent="0.25">
      <c r="A24" s="25">
        <v>83</v>
      </c>
      <c r="B24" s="26" t="s">
        <v>247</v>
      </c>
      <c r="C24" s="26" t="s">
        <v>248</v>
      </c>
      <c r="D24" s="25" t="s">
        <v>271</v>
      </c>
      <c r="E24" s="27">
        <v>5.0000000000000001E-3</v>
      </c>
      <c r="F24" s="25" t="s">
        <v>272</v>
      </c>
      <c r="G24" s="25" t="s">
        <v>273</v>
      </c>
      <c r="H24" s="26" t="s">
        <v>66</v>
      </c>
      <c r="I24" s="25" t="s">
        <v>274</v>
      </c>
      <c r="J24" s="26" t="s">
        <v>67</v>
      </c>
      <c r="K24" s="26" t="s">
        <v>71</v>
      </c>
      <c r="L24" s="25" t="s">
        <v>84</v>
      </c>
      <c r="M24" s="25" t="s">
        <v>70</v>
      </c>
      <c r="N24" s="26" t="s">
        <v>71</v>
      </c>
      <c r="O24" s="26" t="s">
        <v>72</v>
      </c>
      <c r="P24" s="26" t="s">
        <v>73</v>
      </c>
      <c r="Q24" s="26" t="s">
        <v>73</v>
      </c>
      <c r="R24" s="29">
        <v>44228</v>
      </c>
      <c r="S24" s="29">
        <v>45778</v>
      </c>
      <c r="T24" s="25" t="s">
        <v>72</v>
      </c>
      <c r="U24" s="25">
        <v>1200</v>
      </c>
      <c r="V24" s="25">
        <v>1200</v>
      </c>
      <c r="W24" s="25">
        <v>1200</v>
      </c>
      <c r="X24" s="25">
        <v>1200</v>
      </c>
      <c r="Y24" s="25">
        <v>1200</v>
      </c>
      <c r="Z24" s="25" t="s">
        <v>72</v>
      </c>
      <c r="AA24" s="25" t="s">
        <v>72</v>
      </c>
      <c r="AB24" s="25" t="s">
        <v>72</v>
      </c>
      <c r="AC24" s="25" t="s">
        <v>72</v>
      </c>
      <c r="AD24" s="25" t="s">
        <v>72</v>
      </c>
      <c r="AE24" s="58">
        <v>6000</v>
      </c>
      <c r="AF24" s="32">
        <v>130200000</v>
      </c>
      <c r="AG24" s="32">
        <f>AF24</f>
        <v>130200000</v>
      </c>
      <c r="AH24" s="66" t="s">
        <v>263</v>
      </c>
      <c r="AI24" s="67">
        <v>7676</v>
      </c>
      <c r="AJ24" s="32">
        <v>1208200000</v>
      </c>
      <c r="AK24" s="32">
        <f>AJ24</f>
        <v>1208200000</v>
      </c>
      <c r="AL24" s="66" t="s">
        <v>263</v>
      </c>
      <c r="AM24" s="67">
        <v>7676</v>
      </c>
      <c r="AN24" s="32">
        <v>1090740000</v>
      </c>
      <c r="AO24" s="32">
        <f>AN24</f>
        <v>1090740000</v>
      </c>
      <c r="AP24" s="66" t="s">
        <v>263</v>
      </c>
      <c r="AQ24" s="67">
        <v>7676</v>
      </c>
      <c r="AR24" s="32">
        <v>1090740000</v>
      </c>
      <c r="AS24" s="32">
        <f>AR24</f>
        <v>1090740000</v>
      </c>
      <c r="AT24" s="66" t="s">
        <v>263</v>
      </c>
      <c r="AU24" s="67">
        <v>7676</v>
      </c>
      <c r="AV24" s="32">
        <v>1208200000</v>
      </c>
      <c r="AW24" s="32">
        <f>AV24</f>
        <v>1208200000</v>
      </c>
      <c r="AX24" s="66" t="s">
        <v>263</v>
      </c>
      <c r="AY24" s="67">
        <v>7676</v>
      </c>
      <c r="AZ24" s="32" t="s">
        <v>72</v>
      </c>
      <c r="BA24" s="32" t="s">
        <v>72</v>
      </c>
      <c r="BB24" s="33" t="s">
        <v>72</v>
      </c>
      <c r="BC24" s="34" t="s">
        <v>72</v>
      </c>
      <c r="BD24" s="32" t="s">
        <v>72</v>
      </c>
      <c r="BE24" s="32" t="s">
        <v>72</v>
      </c>
      <c r="BF24" s="33" t="s">
        <v>72</v>
      </c>
      <c r="BG24" s="34" t="s">
        <v>72</v>
      </c>
      <c r="BH24" s="26" t="s">
        <v>72</v>
      </c>
      <c r="BI24" s="26" t="s">
        <v>72</v>
      </c>
      <c r="BJ24" s="26" t="s">
        <v>72</v>
      </c>
      <c r="BK24" s="26" t="s">
        <v>72</v>
      </c>
      <c r="BL24" s="32" t="s">
        <v>72</v>
      </c>
      <c r="BM24" s="32" t="s">
        <v>72</v>
      </c>
      <c r="BN24" s="33" t="s">
        <v>72</v>
      </c>
      <c r="BO24" s="34" t="s">
        <v>72</v>
      </c>
      <c r="BP24" s="32" t="s">
        <v>72</v>
      </c>
      <c r="BQ24" s="32" t="s">
        <v>72</v>
      </c>
      <c r="BR24" s="33" t="s">
        <v>72</v>
      </c>
      <c r="BS24" s="34" t="s">
        <v>72</v>
      </c>
      <c r="BT24" s="26" t="s">
        <v>72</v>
      </c>
      <c r="BU24" s="26" t="s">
        <v>72</v>
      </c>
      <c r="BV24" s="26" t="s">
        <v>72</v>
      </c>
      <c r="BW24" s="26" t="s">
        <v>72</v>
      </c>
      <c r="BX24" s="32">
        <v>4728080000</v>
      </c>
      <c r="BY24" s="26" t="s">
        <v>95</v>
      </c>
      <c r="BZ24" s="26" t="s">
        <v>96</v>
      </c>
      <c r="CA24" s="26" t="s">
        <v>264</v>
      </c>
      <c r="CB24" s="35" t="s">
        <v>265</v>
      </c>
      <c r="CC24" s="35">
        <v>3169001</v>
      </c>
      <c r="CD24" s="59" t="s">
        <v>266</v>
      </c>
      <c r="CE24" s="37"/>
      <c r="CF24" s="37"/>
      <c r="CG24" s="108"/>
      <c r="CH24" s="108"/>
      <c r="CI24" s="40" t="s">
        <v>275</v>
      </c>
      <c r="CJ24" s="39" t="s">
        <v>444</v>
      </c>
      <c r="CK24" s="28"/>
      <c r="CL24" s="28"/>
      <c r="CM24" s="46" t="s">
        <v>276</v>
      </c>
      <c r="CN24" s="83" t="s">
        <v>455</v>
      </c>
      <c r="CO24" s="41" t="s">
        <v>436</v>
      </c>
      <c r="CP24" s="41" t="s">
        <v>436</v>
      </c>
      <c r="CQ24" s="65">
        <f>302971193/1000000</f>
        <v>302.97119300000003</v>
      </c>
      <c r="CR24" s="87">
        <v>310</v>
      </c>
      <c r="CS24" s="40"/>
      <c r="CT24" s="28"/>
      <c r="CU24" s="40" t="s">
        <v>277</v>
      </c>
      <c r="CV24" s="102" t="s">
        <v>490</v>
      </c>
      <c r="CW24" s="103"/>
      <c r="CX24" s="103"/>
      <c r="CY24" s="103"/>
      <c r="CZ24" s="104" t="s">
        <v>104</v>
      </c>
      <c r="DA24" s="104" t="s">
        <v>278</v>
      </c>
      <c r="DB24" s="104" t="s">
        <v>140</v>
      </c>
      <c r="DC24" s="103"/>
      <c r="DD24" s="103"/>
      <c r="DE24" s="103"/>
      <c r="DF24" s="103"/>
      <c r="DG24" s="103"/>
      <c r="DH24" s="103"/>
      <c r="DI24" s="103"/>
      <c r="DJ24" s="103"/>
      <c r="DK24" s="103"/>
      <c r="DL24" s="106" t="s">
        <v>449</v>
      </c>
    </row>
    <row r="25" spans="1:116" s="107" customFormat="1" ht="13" hidden="1" x14ac:dyDescent="0.25">
      <c r="A25" s="25">
        <v>84</v>
      </c>
      <c r="B25" s="26" t="s">
        <v>247</v>
      </c>
      <c r="C25" s="26" t="s">
        <v>248</v>
      </c>
      <c r="D25" s="25" t="s">
        <v>279</v>
      </c>
      <c r="E25" s="27">
        <v>5.0000000000000001E-3</v>
      </c>
      <c r="F25" s="25" t="s">
        <v>280</v>
      </c>
      <c r="G25" s="25" t="s">
        <v>281</v>
      </c>
      <c r="H25" s="26" t="s">
        <v>66</v>
      </c>
      <c r="I25" s="25" t="s">
        <v>92</v>
      </c>
      <c r="J25" s="26" t="s">
        <v>143</v>
      </c>
      <c r="K25" s="26" t="s">
        <v>71</v>
      </c>
      <c r="L25" s="25" t="s">
        <v>75</v>
      </c>
      <c r="M25" s="25" t="s">
        <v>70</v>
      </c>
      <c r="N25" s="26" t="s">
        <v>71</v>
      </c>
      <c r="O25" s="26" t="s">
        <v>72</v>
      </c>
      <c r="P25" s="26" t="s">
        <v>73</v>
      </c>
      <c r="Q25" s="26" t="s">
        <v>73</v>
      </c>
      <c r="R25" s="29">
        <v>44013</v>
      </c>
      <c r="S25" s="29">
        <v>47848</v>
      </c>
      <c r="T25" s="25">
        <v>60</v>
      </c>
      <c r="U25" s="25">
        <v>60</v>
      </c>
      <c r="V25" s="25">
        <v>60</v>
      </c>
      <c r="W25" s="25">
        <v>60</v>
      </c>
      <c r="X25" s="25">
        <v>60</v>
      </c>
      <c r="Y25" s="25">
        <v>60</v>
      </c>
      <c r="Z25" s="25">
        <v>60</v>
      </c>
      <c r="AA25" s="25">
        <v>60</v>
      </c>
      <c r="AB25" s="25">
        <v>60</v>
      </c>
      <c r="AC25" s="25">
        <v>60</v>
      </c>
      <c r="AD25" s="25">
        <v>60</v>
      </c>
      <c r="AE25" s="58">
        <v>60</v>
      </c>
      <c r="AF25" s="32">
        <v>69720000</v>
      </c>
      <c r="AG25" s="32">
        <f>AF25</f>
        <v>69720000</v>
      </c>
      <c r="AH25" s="66" t="s">
        <v>263</v>
      </c>
      <c r="AI25" s="67">
        <v>7676</v>
      </c>
      <c r="AJ25" s="32">
        <v>114720000</v>
      </c>
      <c r="AK25" s="32">
        <f>AJ25</f>
        <v>114720000</v>
      </c>
      <c r="AL25" s="66" t="s">
        <v>263</v>
      </c>
      <c r="AM25" s="67">
        <v>7676</v>
      </c>
      <c r="AN25" s="32">
        <v>114720000</v>
      </c>
      <c r="AO25" s="32">
        <f>AN25</f>
        <v>114720000</v>
      </c>
      <c r="AP25" s="66" t="s">
        <v>263</v>
      </c>
      <c r="AQ25" s="67">
        <v>7676</v>
      </c>
      <c r="AR25" s="32">
        <v>80732700</v>
      </c>
      <c r="AS25" s="32">
        <f>AR25</f>
        <v>80732700</v>
      </c>
      <c r="AT25" s="66" t="s">
        <v>263</v>
      </c>
      <c r="AU25" s="67">
        <v>7676</v>
      </c>
      <c r="AV25" s="32">
        <v>90081900</v>
      </c>
      <c r="AW25" s="32">
        <f>AV25</f>
        <v>90081900</v>
      </c>
      <c r="AX25" s="66" t="s">
        <v>263</v>
      </c>
      <c r="AY25" s="67">
        <v>7676</v>
      </c>
      <c r="AZ25" s="32">
        <f>(AV25*3%)+AV25</f>
        <v>92784357</v>
      </c>
      <c r="BA25" s="32" t="s">
        <v>72</v>
      </c>
      <c r="BB25" s="32" t="s">
        <v>72</v>
      </c>
      <c r="BC25" s="33" t="s">
        <v>72</v>
      </c>
      <c r="BD25" s="32">
        <f>(AZ25*3%)+AZ25</f>
        <v>95567887.709999993</v>
      </c>
      <c r="BE25" s="32" t="s">
        <v>72</v>
      </c>
      <c r="BF25" s="32" t="s">
        <v>72</v>
      </c>
      <c r="BG25" s="33" t="s">
        <v>72</v>
      </c>
      <c r="BH25" s="32">
        <f>(BD25*3%)+BD25</f>
        <v>98434924.341299996</v>
      </c>
      <c r="BI25" s="32" t="s">
        <v>72</v>
      </c>
      <c r="BJ25" s="32" t="s">
        <v>72</v>
      </c>
      <c r="BK25" s="33" t="s">
        <v>72</v>
      </c>
      <c r="BL25" s="32">
        <f>(BH25*3%)+BH25</f>
        <v>101387972.071539</v>
      </c>
      <c r="BM25" s="32" t="s">
        <v>72</v>
      </c>
      <c r="BN25" s="32" t="s">
        <v>72</v>
      </c>
      <c r="BO25" s="33" t="s">
        <v>72</v>
      </c>
      <c r="BP25" s="32">
        <f>(BL25*3%)+BL25</f>
        <v>104429611.23368517</v>
      </c>
      <c r="BQ25" s="32" t="s">
        <v>72</v>
      </c>
      <c r="BR25" s="32" t="s">
        <v>72</v>
      </c>
      <c r="BS25" s="33" t="s">
        <v>72</v>
      </c>
      <c r="BT25" s="32">
        <f>(BP25*3%)+BP25</f>
        <v>107562499.57069573</v>
      </c>
      <c r="BU25" s="32" t="s">
        <v>72</v>
      </c>
      <c r="BV25" s="32" t="s">
        <v>72</v>
      </c>
      <c r="BW25" s="33" t="s">
        <v>72</v>
      </c>
      <c r="BX25" s="32">
        <v>1070141851.92722</v>
      </c>
      <c r="BY25" s="26" t="s">
        <v>95</v>
      </c>
      <c r="BZ25" s="26" t="s">
        <v>96</v>
      </c>
      <c r="CA25" s="26" t="s">
        <v>264</v>
      </c>
      <c r="CB25" s="35" t="s">
        <v>265</v>
      </c>
      <c r="CC25" s="35">
        <v>3169001</v>
      </c>
      <c r="CD25" s="59" t="s">
        <v>266</v>
      </c>
      <c r="CE25" s="37"/>
      <c r="CF25" s="37"/>
      <c r="CG25" s="108"/>
      <c r="CH25" s="108"/>
      <c r="CI25" s="28" t="s">
        <v>282</v>
      </c>
      <c r="CJ25" s="39" t="s">
        <v>451</v>
      </c>
      <c r="CK25" s="40"/>
      <c r="CL25" s="28"/>
      <c r="CM25" s="46" t="s">
        <v>283</v>
      </c>
      <c r="CN25" s="83" t="s">
        <v>456</v>
      </c>
      <c r="CO25" s="41" t="s">
        <v>436</v>
      </c>
      <c r="CP25" s="41" t="s">
        <v>436</v>
      </c>
      <c r="CQ25" s="42">
        <f>49534410/1000000</f>
        <v>49.534410000000001</v>
      </c>
      <c r="CR25" s="87">
        <v>46</v>
      </c>
      <c r="CS25" s="40"/>
      <c r="CT25" s="28"/>
      <c r="CU25" s="40" t="s">
        <v>284</v>
      </c>
      <c r="CV25" s="102" t="s">
        <v>446</v>
      </c>
      <c r="CW25" s="103"/>
      <c r="CX25" s="103"/>
      <c r="CY25" s="103"/>
      <c r="CZ25" s="104" t="s">
        <v>104</v>
      </c>
      <c r="DA25" s="104" t="s">
        <v>141</v>
      </c>
      <c r="DB25" s="104" t="s">
        <v>140</v>
      </c>
      <c r="DC25" s="103"/>
      <c r="DD25" s="103"/>
      <c r="DE25" s="103"/>
      <c r="DF25" s="103"/>
      <c r="DG25" s="103"/>
      <c r="DH25" s="103"/>
      <c r="DI25" s="103"/>
      <c r="DJ25" s="103"/>
      <c r="DK25" s="103"/>
      <c r="DL25" s="106" t="s">
        <v>449</v>
      </c>
    </row>
    <row r="26" spans="1:116" s="107" customFormat="1" ht="13" hidden="1" x14ac:dyDescent="0.25">
      <c r="A26" s="25">
        <v>85</v>
      </c>
      <c r="B26" s="26" t="s">
        <v>247</v>
      </c>
      <c r="C26" s="26" t="s">
        <v>248</v>
      </c>
      <c r="D26" s="25" t="s">
        <v>285</v>
      </c>
      <c r="E26" s="27">
        <v>2.5000000000000001E-3</v>
      </c>
      <c r="F26" s="25" t="s">
        <v>286</v>
      </c>
      <c r="G26" s="25" t="s">
        <v>287</v>
      </c>
      <c r="H26" s="26" t="s">
        <v>66</v>
      </c>
      <c r="I26" s="25" t="s">
        <v>92</v>
      </c>
      <c r="J26" s="26" t="s">
        <v>143</v>
      </c>
      <c r="K26" s="26" t="s">
        <v>71</v>
      </c>
      <c r="L26" s="25" t="s">
        <v>75</v>
      </c>
      <c r="M26" s="25" t="s">
        <v>70</v>
      </c>
      <c r="N26" s="26" t="s">
        <v>71</v>
      </c>
      <c r="O26" s="26" t="s">
        <v>72</v>
      </c>
      <c r="P26" s="26" t="s">
        <v>73</v>
      </c>
      <c r="Q26" s="26" t="s">
        <v>73</v>
      </c>
      <c r="R26" s="29">
        <v>44013</v>
      </c>
      <c r="S26" s="29">
        <v>47848</v>
      </c>
      <c r="T26" s="25">
        <v>1</v>
      </c>
      <c r="U26" s="25">
        <v>1</v>
      </c>
      <c r="V26" s="25">
        <v>1</v>
      </c>
      <c r="W26" s="25">
        <v>1</v>
      </c>
      <c r="X26" s="25">
        <v>1</v>
      </c>
      <c r="Y26" s="25">
        <v>1</v>
      </c>
      <c r="Z26" s="25">
        <v>1</v>
      </c>
      <c r="AA26" s="25">
        <v>1</v>
      </c>
      <c r="AB26" s="25">
        <v>1</v>
      </c>
      <c r="AC26" s="25">
        <v>1</v>
      </c>
      <c r="AD26" s="25">
        <v>1</v>
      </c>
      <c r="AE26" s="58">
        <v>1</v>
      </c>
      <c r="AF26" s="32" t="s">
        <v>72</v>
      </c>
      <c r="AG26" s="32" t="s">
        <v>72</v>
      </c>
      <c r="AH26" s="33" t="s">
        <v>72</v>
      </c>
      <c r="AI26" s="33" t="s">
        <v>72</v>
      </c>
      <c r="AJ26" s="32">
        <v>100000000</v>
      </c>
      <c r="AK26" s="32">
        <f>AJ26</f>
        <v>100000000</v>
      </c>
      <c r="AL26" s="66" t="s">
        <v>263</v>
      </c>
      <c r="AM26" s="67">
        <v>7676</v>
      </c>
      <c r="AN26" s="32">
        <v>100000000</v>
      </c>
      <c r="AO26" s="32">
        <f>AN26</f>
        <v>100000000</v>
      </c>
      <c r="AP26" s="66" t="s">
        <v>263</v>
      </c>
      <c r="AQ26" s="67">
        <v>7676</v>
      </c>
      <c r="AR26" s="32">
        <v>100000000</v>
      </c>
      <c r="AS26" s="32">
        <f>AR26</f>
        <v>100000000</v>
      </c>
      <c r="AT26" s="66" t="s">
        <v>263</v>
      </c>
      <c r="AU26" s="67">
        <v>7676</v>
      </c>
      <c r="AV26" s="32">
        <v>100000000</v>
      </c>
      <c r="AW26" s="32">
        <f>AV26</f>
        <v>100000000</v>
      </c>
      <c r="AX26" s="66" t="s">
        <v>263</v>
      </c>
      <c r="AY26" s="67">
        <v>7676</v>
      </c>
      <c r="AZ26" s="32">
        <v>100000000</v>
      </c>
      <c r="BA26" s="32" t="s">
        <v>72</v>
      </c>
      <c r="BB26" s="32" t="s">
        <v>72</v>
      </c>
      <c r="BC26" s="33" t="s">
        <v>72</v>
      </c>
      <c r="BD26" s="32">
        <v>100000000</v>
      </c>
      <c r="BE26" s="32" t="s">
        <v>72</v>
      </c>
      <c r="BF26" s="32" t="s">
        <v>72</v>
      </c>
      <c r="BG26" s="33" t="s">
        <v>72</v>
      </c>
      <c r="BH26" s="32">
        <v>100000000</v>
      </c>
      <c r="BI26" s="32" t="s">
        <v>72</v>
      </c>
      <c r="BJ26" s="32" t="s">
        <v>72</v>
      </c>
      <c r="BK26" s="33" t="s">
        <v>72</v>
      </c>
      <c r="BL26" s="32">
        <v>100000000</v>
      </c>
      <c r="BM26" s="32" t="s">
        <v>72</v>
      </c>
      <c r="BN26" s="32" t="s">
        <v>72</v>
      </c>
      <c r="BO26" s="33" t="s">
        <v>72</v>
      </c>
      <c r="BP26" s="32">
        <v>100000000</v>
      </c>
      <c r="BQ26" s="32" t="s">
        <v>72</v>
      </c>
      <c r="BR26" s="32" t="s">
        <v>72</v>
      </c>
      <c r="BS26" s="33" t="s">
        <v>72</v>
      </c>
      <c r="BT26" s="32">
        <v>100000000</v>
      </c>
      <c r="BU26" s="32" t="s">
        <v>72</v>
      </c>
      <c r="BV26" s="32" t="s">
        <v>72</v>
      </c>
      <c r="BW26" s="33" t="s">
        <v>72</v>
      </c>
      <c r="BX26" s="32">
        <v>1000000000</v>
      </c>
      <c r="BY26" s="26" t="s">
        <v>95</v>
      </c>
      <c r="BZ26" s="26" t="s">
        <v>96</v>
      </c>
      <c r="CA26" s="26" t="s">
        <v>264</v>
      </c>
      <c r="CB26" s="35" t="s">
        <v>265</v>
      </c>
      <c r="CC26" s="35">
        <v>3169001</v>
      </c>
      <c r="CD26" s="59" t="s">
        <v>266</v>
      </c>
      <c r="CE26" s="37"/>
      <c r="CF26" s="37"/>
      <c r="CG26" s="108"/>
      <c r="CH26" s="108"/>
      <c r="CI26" s="40" t="s">
        <v>288</v>
      </c>
      <c r="CJ26" s="44" t="s">
        <v>452</v>
      </c>
      <c r="CK26" s="28"/>
      <c r="CL26" s="28"/>
      <c r="CM26" s="46" t="s">
        <v>289</v>
      </c>
      <c r="CN26" s="83" t="s">
        <v>457</v>
      </c>
      <c r="CO26" s="41" t="s">
        <v>436</v>
      </c>
      <c r="CP26" s="41" t="s">
        <v>436</v>
      </c>
      <c r="CQ26" s="65">
        <f>19519200/1000000</f>
        <v>19.519200000000001</v>
      </c>
      <c r="CR26" s="87">
        <v>16</v>
      </c>
      <c r="CS26" s="40"/>
      <c r="CT26" s="28"/>
      <c r="CU26" s="40" t="s">
        <v>290</v>
      </c>
      <c r="CV26" s="102" t="s">
        <v>447</v>
      </c>
      <c r="CW26" s="103"/>
      <c r="CX26" s="103"/>
      <c r="CY26" s="103"/>
      <c r="CZ26" s="104" t="s">
        <v>104</v>
      </c>
      <c r="DA26" s="104" t="s">
        <v>291</v>
      </c>
      <c r="DB26" s="104" t="s">
        <v>140</v>
      </c>
      <c r="DC26" s="103"/>
      <c r="DD26" s="103"/>
      <c r="DE26" s="103"/>
      <c r="DF26" s="103"/>
      <c r="DG26" s="103"/>
      <c r="DH26" s="103"/>
      <c r="DI26" s="103"/>
      <c r="DJ26" s="103"/>
      <c r="DK26" s="103"/>
      <c r="DL26" s="106" t="s">
        <v>449</v>
      </c>
    </row>
    <row r="27" spans="1:116" customFormat="1" hidden="1" x14ac:dyDescent="0.35">
      <c r="A27" s="25">
        <v>111</v>
      </c>
      <c r="B27" s="26" t="s">
        <v>292</v>
      </c>
      <c r="C27" s="26" t="s">
        <v>293</v>
      </c>
      <c r="D27" s="53" t="s">
        <v>294</v>
      </c>
      <c r="E27" s="27">
        <v>5.0000000000000001E-3</v>
      </c>
      <c r="F27" s="26" t="s">
        <v>295</v>
      </c>
      <c r="G27" s="26" t="s">
        <v>296</v>
      </c>
      <c r="H27" s="26" t="s">
        <v>87</v>
      </c>
      <c r="I27" s="26" t="s">
        <v>88</v>
      </c>
      <c r="J27" s="26" t="s">
        <v>83</v>
      </c>
      <c r="K27" s="26" t="s">
        <v>71</v>
      </c>
      <c r="L27" s="26" t="s">
        <v>297</v>
      </c>
      <c r="M27" s="26" t="s">
        <v>70</v>
      </c>
      <c r="N27" s="26" t="s">
        <v>137</v>
      </c>
      <c r="O27" s="26">
        <v>10</v>
      </c>
      <c r="P27" s="26" t="s">
        <v>73</v>
      </c>
      <c r="Q27" s="68" t="s">
        <v>73</v>
      </c>
      <c r="R27" s="69">
        <v>44075</v>
      </c>
      <c r="S27" s="69">
        <v>45261</v>
      </c>
      <c r="T27" s="26">
        <v>1</v>
      </c>
      <c r="U27" s="26">
        <v>4</v>
      </c>
      <c r="V27" s="26">
        <v>4</v>
      </c>
      <c r="W27" s="26">
        <v>4</v>
      </c>
      <c r="X27" s="26" t="s">
        <v>72</v>
      </c>
      <c r="Y27" s="26" t="s">
        <v>72</v>
      </c>
      <c r="Z27" s="26" t="s">
        <v>72</v>
      </c>
      <c r="AA27" s="26" t="s">
        <v>72</v>
      </c>
      <c r="AB27" s="26" t="s">
        <v>72</v>
      </c>
      <c r="AC27" s="26" t="s">
        <v>72</v>
      </c>
      <c r="AD27" s="26" t="s">
        <v>72</v>
      </c>
      <c r="AE27" s="35">
        <v>13</v>
      </c>
      <c r="AF27" s="32">
        <v>120000000</v>
      </c>
      <c r="AG27" s="32">
        <v>120000000</v>
      </c>
      <c r="AH27" s="70" t="s">
        <v>298</v>
      </c>
      <c r="AI27" s="26">
        <v>7673</v>
      </c>
      <c r="AJ27" s="32">
        <v>800000000</v>
      </c>
      <c r="AK27" s="32">
        <v>800000000</v>
      </c>
      <c r="AL27" s="70" t="s">
        <v>298</v>
      </c>
      <c r="AM27" s="26">
        <v>7673</v>
      </c>
      <c r="AN27" s="32">
        <v>800000000</v>
      </c>
      <c r="AO27" s="32">
        <v>800000000</v>
      </c>
      <c r="AP27" s="70" t="s">
        <v>298</v>
      </c>
      <c r="AQ27" s="26">
        <v>7673</v>
      </c>
      <c r="AR27" s="32">
        <v>700000000</v>
      </c>
      <c r="AS27" s="32">
        <v>700000000</v>
      </c>
      <c r="AT27" s="70" t="s">
        <v>298</v>
      </c>
      <c r="AU27" s="26">
        <v>7673</v>
      </c>
      <c r="AV27" s="26" t="s">
        <v>72</v>
      </c>
      <c r="AW27" s="26" t="s">
        <v>72</v>
      </c>
      <c r="AX27" s="26" t="s">
        <v>72</v>
      </c>
      <c r="AY27" s="26" t="s">
        <v>72</v>
      </c>
      <c r="AZ27" s="26" t="s">
        <v>72</v>
      </c>
      <c r="BA27" s="26" t="s">
        <v>72</v>
      </c>
      <c r="BB27" s="26" t="s">
        <v>72</v>
      </c>
      <c r="BC27" s="26" t="s">
        <v>72</v>
      </c>
      <c r="BD27" s="26" t="s">
        <v>72</v>
      </c>
      <c r="BE27" s="26" t="s">
        <v>72</v>
      </c>
      <c r="BF27" s="26" t="s">
        <v>72</v>
      </c>
      <c r="BG27" s="26" t="s">
        <v>72</v>
      </c>
      <c r="BH27" s="26" t="s">
        <v>72</v>
      </c>
      <c r="BI27" s="26" t="s">
        <v>72</v>
      </c>
      <c r="BJ27" s="26" t="s">
        <v>72</v>
      </c>
      <c r="BK27" s="26" t="s">
        <v>72</v>
      </c>
      <c r="BL27" s="26" t="s">
        <v>72</v>
      </c>
      <c r="BM27" s="26" t="s">
        <v>72</v>
      </c>
      <c r="BN27" s="26" t="s">
        <v>72</v>
      </c>
      <c r="BO27" s="26" t="s">
        <v>72</v>
      </c>
      <c r="BP27" s="26" t="s">
        <v>72</v>
      </c>
      <c r="BQ27" s="26" t="s">
        <v>72</v>
      </c>
      <c r="BR27" s="26" t="s">
        <v>72</v>
      </c>
      <c r="BS27" s="26" t="s">
        <v>72</v>
      </c>
      <c r="BT27" s="26" t="s">
        <v>72</v>
      </c>
      <c r="BU27" s="26" t="s">
        <v>72</v>
      </c>
      <c r="BV27" s="26" t="s">
        <v>72</v>
      </c>
      <c r="BW27" s="26" t="s">
        <v>72</v>
      </c>
      <c r="BX27" s="32">
        <v>2420000000</v>
      </c>
      <c r="BY27" s="26" t="s">
        <v>95</v>
      </c>
      <c r="BZ27" s="26" t="s">
        <v>96</v>
      </c>
      <c r="CA27" s="28" t="s">
        <v>252</v>
      </c>
      <c r="CB27" s="35" t="s">
        <v>253</v>
      </c>
      <c r="CC27" s="35"/>
      <c r="CD27" s="64" t="s">
        <v>254</v>
      </c>
      <c r="CE27" s="37" t="s">
        <v>72</v>
      </c>
      <c r="CF27" s="37"/>
      <c r="CG27" s="108"/>
      <c r="CH27" s="108"/>
      <c r="CI27" s="28" t="s">
        <v>299</v>
      </c>
      <c r="CJ27" s="39" t="s">
        <v>541</v>
      </c>
      <c r="CK27" s="40"/>
      <c r="CL27" s="40"/>
      <c r="CM27" s="40" t="s">
        <v>72</v>
      </c>
      <c r="CN27" s="83" t="s">
        <v>537</v>
      </c>
      <c r="CO27" s="41" t="s">
        <v>437</v>
      </c>
      <c r="CP27" s="41" t="s">
        <v>437</v>
      </c>
      <c r="CQ27" s="42" t="s">
        <v>72</v>
      </c>
      <c r="CR27" s="92" t="s">
        <v>72</v>
      </c>
      <c r="CS27" s="25"/>
      <c r="CT27" s="40"/>
      <c r="CU27" s="40" t="s">
        <v>72</v>
      </c>
      <c r="CV27" s="109" t="s">
        <v>72</v>
      </c>
      <c r="CW27" s="105"/>
      <c r="CX27" s="105"/>
      <c r="CY27" s="105"/>
      <c r="CZ27" s="104" t="s">
        <v>300</v>
      </c>
      <c r="DA27" s="104" t="s">
        <v>300</v>
      </c>
      <c r="DB27" s="104" t="s">
        <v>300</v>
      </c>
      <c r="DC27" s="105"/>
      <c r="DD27" s="105"/>
      <c r="DE27" s="105"/>
      <c r="DF27" s="105"/>
      <c r="DG27" s="105"/>
      <c r="DH27" s="105"/>
      <c r="DI27" s="105"/>
      <c r="DJ27" s="105"/>
      <c r="DK27" s="105"/>
      <c r="DL27" t="s">
        <v>459</v>
      </c>
    </row>
    <row r="28" spans="1:116" customFormat="1" hidden="1" x14ac:dyDescent="0.35">
      <c r="A28" s="25">
        <v>112</v>
      </c>
      <c r="B28" s="26" t="s">
        <v>292</v>
      </c>
      <c r="C28" s="26" t="s">
        <v>293</v>
      </c>
      <c r="D28" s="53" t="s">
        <v>301</v>
      </c>
      <c r="E28" s="27">
        <v>0.01</v>
      </c>
      <c r="F28" s="26" t="s">
        <v>302</v>
      </c>
      <c r="G28" s="26" t="s">
        <v>303</v>
      </c>
      <c r="H28" s="26" t="s">
        <v>87</v>
      </c>
      <c r="I28" s="26" t="s">
        <v>88</v>
      </c>
      <c r="J28" s="26" t="s">
        <v>83</v>
      </c>
      <c r="K28" s="26" t="s">
        <v>71</v>
      </c>
      <c r="L28" s="26" t="s">
        <v>69</v>
      </c>
      <c r="M28" s="26" t="s">
        <v>70</v>
      </c>
      <c r="N28" s="26" t="s">
        <v>137</v>
      </c>
      <c r="O28" s="26">
        <v>10</v>
      </c>
      <c r="P28" s="26" t="s">
        <v>73</v>
      </c>
      <c r="Q28" s="68" t="s">
        <v>73</v>
      </c>
      <c r="R28" s="69">
        <v>44197</v>
      </c>
      <c r="S28" s="69">
        <v>45444</v>
      </c>
      <c r="T28" s="26" t="s">
        <v>72</v>
      </c>
      <c r="U28" s="53">
        <v>0.1</v>
      </c>
      <c r="V28" s="53">
        <v>0.5</v>
      </c>
      <c r="W28" s="53">
        <v>0.9</v>
      </c>
      <c r="X28" s="53">
        <v>1</v>
      </c>
      <c r="Y28" s="26" t="s">
        <v>72</v>
      </c>
      <c r="Z28" s="26" t="s">
        <v>72</v>
      </c>
      <c r="AA28" s="26" t="s">
        <v>72</v>
      </c>
      <c r="AB28" s="26" t="s">
        <v>72</v>
      </c>
      <c r="AC28" s="26" t="s">
        <v>72</v>
      </c>
      <c r="AD28" s="26" t="s">
        <v>72</v>
      </c>
      <c r="AE28" s="61">
        <v>1</v>
      </c>
      <c r="AF28" s="32">
        <v>107500000</v>
      </c>
      <c r="AG28" s="32">
        <v>107500000</v>
      </c>
      <c r="AH28" s="70" t="s">
        <v>298</v>
      </c>
      <c r="AI28" s="26">
        <v>7673</v>
      </c>
      <c r="AJ28" s="32">
        <v>827985000</v>
      </c>
      <c r="AK28" s="32">
        <v>827985000</v>
      </c>
      <c r="AL28" s="70" t="s">
        <v>298</v>
      </c>
      <c r="AM28" s="26">
        <v>7673</v>
      </c>
      <c r="AN28" s="32">
        <v>848326000</v>
      </c>
      <c r="AO28" s="32">
        <v>848326000</v>
      </c>
      <c r="AP28" s="70" t="s">
        <v>298</v>
      </c>
      <c r="AQ28" s="26">
        <v>7673</v>
      </c>
      <c r="AR28" s="32">
        <v>725114000</v>
      </c>
      <c r="AS28" s="32">
        <v>725114000</v>
      </c>
      <c r="AT28" s="70" t="s">
        <v>298</v>
      </c>
      <c r="AU28" s="26">
        <v>7673</v>
      </c>
      <c r="AV28" s="32">
        <v>746870000</v>
      </c>
      <c r="AW28" s="32">
        <v>746870000</v>
      </c>
      <c r="AX28" s="70" t="s">
        <v>298</v>
      </c>
      <c r="AY28" s="26">
        <v>7673</v>
      </c>
      <c r="AZ28" s="26" t="s">
        <v>72</v>
      </c>
      <c r="BA28" s="26" t="s">
        <v>72</v>
      </c>
      <c r="BB28" s="26" t="s">
        <v>72</v>
      </c>
      <c r="BC28" s="26" t="s">
        <v>72</v>
      </c>
      <c r="BD28" s="26" t="s">
        <v>72</v>
      </c>
      <c r="BE28" s="26" t="s">
        <v>72</v>
      </c>
      <c r="BF28" s="26" t="s">
        <v>72</v>
      </c>
      <c r="BG28" s="26" t="s">
        <v>72</v>
      </c>
      <c r="BH28" s="26" t="s">
        <v>72</v>
      </c>
      <c r="BI28" s="26" t="s">
        <v>72</v>
      </c>
      <c r="BJ28" s="26" t="s">
        <v>72</v>
      </c>
      <c r="BK28" s="26" t="s">
        <v>72</v>
      </c>
      <c r="BL28" s="26" t="s">
        <v>72</v>
      </c>
      <c r="BM28" s="26" t="s">
        <v>72</v>
      </c>
      <c r="BN28" s="26" t="s">
        <v>72</v>
      </c>
      <c r="BO28" s="26" t="s">
        <v>72</v>
      </c>
      <c r="BP28" s="26" t="s">
        <v>72</v>
      </c>
      <c r="BQ28" s="26" t="s">
        <v>72</v>
      </c>
      <c r="BR28" s="26" t="s">
        <v>72</v>
      </c>
      <c r="BS28" s="26" t="s">
        <v>72</v>
      </c>
      <c r="BT28" s="26" t="s">
        <v>72</v>
      </c>
      <c r="BU28" s="26" t="s">
        <v>72</v>
      </c>
      <c r="BV28" s="26" t="s">
        <v>72</v>
      </c>
      <c r="BW28" s="26" t="s">
        <v>72</v>
      </c>
      <c r="BX28" s="32">
        <v>3255795000</v>
      </c>
      <c r="BY28" s="26" t="s">
        <v>95</v>
      </c>
      <c r="BZ28" s="26" t="s">
        <v>96</v>
      </c>
      <c r="CA28" s="28" t="s">
        <v>252</v>
      </c>
      <c r="CB28" s="35" t="s">
        <v>253</v>
      </c>
      <c r="CC28" s="35"/>
      <c r="CD28" s="64" t="s">
        <v>254</v>
      </c>
      <c r="CE28" s="37"/>
      <c r="CF28" s="37"/>
      <c r="CG28" s="108"/>
      <c r="CH28" s="101"/>
      <c r="CI28" s="40" t="s">
        <v>304</v>
      </c>
      <c r="CJ28" s="39" t="s">
        <v>536</v>
      </c>
      <c r="CK28" s="40"/>
      <c r="CL28" s="40"/>
      <c r="CM28" s="40" t="s">
        <v>305</v>
      </c>
      <c r="CN28" s="83" t="s">
        <v>538</v>
      </c>
      <c r="CO28" s="41" t="s">
        <v>437</v>
      </c>
      <c r="CP28" s="41" t="s">
        <v>437</v>
      </c>
      <c r="CQ28" s="65">
        <f>288019586/1000000</f>
        <v>288.019586</v>
      </c>
      <c r="CR28" s="92">
        <v>358</v>
      </c>
      <c r="CS28" s="25"/>
      <c r="CT28" s="40"/>
      <c r="CU28" s="40" t="s">
        <v>306</v>
      </c>
      <c r="CV28" s="109" t="s">
        <v>540</v>
      </c>
      <c r="CW28" s="105"/>
      <c r="CX28" s="105"/>
      <c r="CY28" s="105"/>
      <c r="CZ28" s="104" t="s">
        <v>104</v>
      </c>
      <c r="DA28" s="104" t="s">
        <v>307</v>
      </c>
      <c r="DB28" s="104" t="s">
        <v>140</v>
      </c>
      <c r="DC28" s="105"/>
      <c r="DD28" s="105"/>
      <c r="DE28" s="105"/>
      <c r="DF28" s="105"/>
      <c r="DG28" s="105"/>
      <c r="DH28" s="105"/>
      <c r="DI28" s="105"/>
      <c r="DJ28" s="105"/>
      <c r="DK28" s="105"/>
      <c r="DL28" t="s">
        <v>459</v>
      </c>
    </row>
    <row r="29" spans="1:116" s="107" customFormat="1" hidden="1" x14ac:dyDescent="0.35">
      <c r="A29" s="25">
        <v>124</v>
      </c>
      <c r="B29" s="26" t="s">
        <v>308</v>
      </c>
      <c r="C29" s="26" t="s">
        <v>309</v>
      </c>
      <c r="D29" s="26" t="s">
        <v>310</v>
      </c>
      <c r="E29" s="27">
        <v>0.02</v>
      </c>
      <c r="F29" s="26" t="s">
        <v>311</v>
      </c>
      <c r="G29" s="26" t="s">
        <v>312</v>
      </c>
      <c r="H29" s="26" t="s">
        <v>66</v>
      </c>
      <c r="I29" s="26" t="s">
        <v>313</v>
      </c>
      <c r="J29" s="26" t="s">
        <v>67</v>
      </c>
      <c r="K29" s="26" t="s">
        <v>71</v>
      </c>
      <c r="L29" s="26" t="s">
        <v>75</v>
      </c>
      <c r="M29" s="26" t="s">
        <v>70</v>
      </c>
      <c r="N29" s="26" t="s">
        <v>71</v>
      </c>
      <c r="O29" s="26" t="s">
        <v>72</v>
      </c>
      <c r="P29" s="26" t="s">
        <v>72</v>
      </c>
      <c r="Q29" s="26" t="s">
        <v>72</v>
      </c>
      <c r="R29" s="29">
        <v>43952</v>
      </c>
      <c r="S29" s="29">
        <v>47848</v>
      </c>
      <c r="T29" s="53">
        <v>1</v>
      </c>
      <c r="U29" s="30">
        <v>1</v>
      </c>
      <c r="V29" s="30">
        <v>1</v>
      </c>
      <c r="W29" s="30">
        <v>1</v>
      </c>
      <c r="X29" s="30">
        <v>1</v>
      </c>
      <c r="Y29" s="30">
        <v>1</v>
      </c>
      <c r="Z29" s="30">
        <v>1</v>
      </c>
      <c r="AA29" s="30">
        <v>1</v>
      </c>
      <c r="AB29" s="30">
        <v>1</v>
      </c>
      <c r="AC29" s="30">
        <v>1</v>
      </c>
      <c r="AD29" s="30">
        <v>1</v>
      </c>
      <c r="AE29" s="61">
        <v>1</v>
      </c>
      <c r="AF29" s="32">
        <v>0</v>
      </c>
      <c r="AG29" s="32" t="s">
        <v>72</v>
      </c>
      <c r="AH29" s="33" t="s">
        <v>93</v>
      </c>
      <c r="AI29" s="26" t="s">
        <v>314</v>
      </c>
      <c r="AJ29" s="32">
        <v>78848000</v>
      </c>
      <c r="AK29" s="32">
        <v>78848000</v>
      </c>
      <c r="AL29" s="33" t="s">
        <v>77</v>
      </c>
      <c r="AM29" s="34" t="s">
        <v>314</v>
      </c>
      <c r="AN29" s="32">
        <v>78848000</v>
      </c>
      <c r="AO29" s="32" t="s">
        <v>80</v>
      </c>
      <c r="AP29" s="33" t="s">
        <v>77</v>
      </c>
      <c r="AQ29" s="34" t="s">
        <v>314</v>
      </c>
      <c r="AR29" s="32">
        <v>78848000</v>
      </c>
      <c r="AS29" s="32" t="s">
        <v>80</v>
      </c>
      <c r="AT29" s="33" t="s">
        <v>77</v>
      </c>
      <c r="AU29" s="34" t="s">
        <v>314</v>
      </c>
      <c r="AV29" s="32">
        <v>78848000</v>
      </c>
      <c r="AW29" s="32" t="s">
        <v>80</v>
      </c>
      <c r="AX29" s="33" t="s">
        <v>77</v>
      </c>
      <c r="AY29" s="34" t="s">
        <v>314</v>
      </c>
      <c r="AZ29" s="32">
        <v>78848000</v>
      </c>
      <c r="BA29" s="32" t="s">
        <v>80</v>
      </c>
      <c r="BB29" s="33" t="s">
        <v>77</v>
      </c>
      <c r="BC29" s="33" t="s">
        <v>94</v>
      </c>
      <c r="BD29" s="32">
        <v>78848000</v>
      </c>
      <c r="BE29" s="32" t="s">
        <v>80</v>
      </c>
      <c r="BF29" s="33" t="s">
        <v>77</v>
      </c>
      <c r="BG29" s="33" t="s">
        <v>94</v>
      </c>
      <c r="BH29" s="32">
        <v>78848000</v>
      </c>
      <c r="BI29" s="32" t="s">
        <v>80</v>
      </c>
      <c r="BJ29" s="33" t="s">
        <v>77</v>
      </c>
      <c r="BK29" s="33" t="s">
        <v>94</v>
      </c>
      <c r="BL29" s="32">
        <v>78848000</v>
      </c>
      <c r="BM29" s="32" t="s">
        <v>80</v>
      </c>
      <c r="BN29" s="33" t="s">
        <v>77</v>
      </c>
      <c r="BO29" s="33" t="s">
        <v>94</v>
      </c>
      <c r="BP29" s="32">
        <v>78848000</v>
      </c>
      <c r="BQ29" s="32" t="s">
        <v>80</v>
      </c>
      <c r="BR29" s="33" t="s">
        <v>77</v>
      </c>
      <c r="BS29" s="33" t="s">
        <v>94</v>
      </c>
      <c r="BT29" s="32">
        <v>78848000</v>
      </c>
      <c r="BU29" s="32" t="s">
        <v>80</v>
      </c>
      <c r="BV29" s="33" t="s">
        <v>77</v>
      </c>
      <c r="BW29" s="33" t="s">
        <v>94</v>
      </c>
      <c r="BX29" s="32">
        <v>788480000</v>
      </c>
      <c r="BY29" s="26" t="s">
        <v>95</v>
      </c>
      <c r="BZ29" s="26" t="s">
        <v>96</v>
      </c>
      <c r="CA29" s="26" t="s">
        <v>315</v>
      </c>
      <c r="CB29" s="35" t="s">
        <v>253</v>
      </c>
      <c r="CC29" s="35"/>
      <c r="CD29" s="64" t="s">
        <v>254</v>
      </c>
      <c r="CE29" s="71"/>
      <c r="CF29" s="37"/>
      <c r="CG29" s="108"/>
      <c r="CH29" s="101"/>
      <c r="CI29" s="97" t="s">
        <v>496</v>
      </c>
      <c r="CJ29" s="44" t="s">
        <v>497</v>
      </c>
      <c r="CK29" s="28"/>
      <c r="CL29" s="28"/>
      <c r="CM29" s="72" t="s">
        <v>316</v>
      </c>
      <c r="CN29" s="84" t="s">
        <v>493</v>
      </c>
      <c r="CO29" s="73" t="s">
        <v>81</v>
      </c>
      <c r="CP29" s="73" t="s">
        <v>81</v>
      </c>
      <c r="CQ29" s="42">
        <v>44</v>
      </c>
      <c r="CR29" s="92">
        <v>44</v>
      </c>
      <c r="CS29" s="40"/>
      <c r="CT29" s="28"/>
      <c r="CU29" s="40" t="s">
        <v>317</v>
      </c>
      <c r="CV29" s="102" t="s">
        <v>494</v>
      </c>
      <c r="CW29" s="103"/>
      <c r="CX29" s="103"/>
      <c r="CY29" s="103"/>
      <c r="CZ29" s="104" t="s">
        <v>104</v>
      </c>
      <c r="DA29" s="104" t="s">
        <v>141</v>
      </c>
      <c r="DB29" s="104" t="s">
        <v>140</v>
      </c>
      <c r="DC29" s="103"/>
      <c r="DD29" s="103"/>
      <c r="DE29" s="103"/>
      <c r="DF29" s="105"/>
      <c r="DG29" s="105"/>
      <c r="DH29" s="105"/>
      <c r="DI29" s="105"/>
      <c r="DJ29" s="105"/>
      <c r="DK29" s="105"/>
      <c r="DL29" s="106" t="s">
        <v>449</v>
      </c>
    </row>
    <row r="30" spans="1:116" s="107" customFormat="1" hidden="1" x14ac:dyDescent="0.35">
      <c r="A30" s="25">
        <v>127</v>
      </c>
      <c r="B30" s="26" t="s">
        <v>318</v>
      </c>
      <c r="C30" s="26" t="s">
        <v>319</v>
      </c>
      <c r="D30" s="28" t="s">
        <v>320</v>
      </c>
      <c r="E30" s="27">
        <v>5.0000000000000001E-3</v>
      </c>
      <c r="F30" s="26" t="s">
        <v>321</v>
      </c>
      <c r="G30" s="26" t="s">
        <v>322</v>
      </c>
      <c r="H30" s="26" t="s">
        <v>66</v>
      </c>
      <c r="I30" s="25" t="s">
        <v>92</v>
      </c>
      <c r="J30" s="26" t="s">
        <v>67</v>
      </c>
      <c r="K30" s="26" t="s">
        <v>71</v>
      </c>
      <c r="L30" s="26" t="s">
        <v>75</v>
      </c>
      <c r="M30" s="26" t="s">
        <v>70</v>
      </c>
      <c r="N30" s="26" t="s">
        <v>71</v>
      </c>
      <c r="O30" s="26" t="s">
        <v>72</v>
      </c>
      <c r="P30" s="26" t="s">
        <v>72</v>
      </c>
      <c r="Q30" s="26" t="s">
        <v>72</v>
      </c>
      <c r="R30" s="29">
        <v>44197</v>
      </c>
      <c r="S30" s="29">
        <v>47848</v>
      </c>
      <c r="T30" s="30" t="s">
        <v>76</v>
      </c>
      <c r="U30" s="30">
        <v>1</v>
      </c>
      <c r="V30" s="30">
        <v>1</v>
      </c>
      <c r="W30" s="30">
        <v>1</v>
      </c>
      <c r="X30" s="30">
        <v>1</v>
      </c>
      <c r="Y30" s="30">
        <v>1</v>
      </c>
      <c r="Z30" s="30">
        <v>1</v>
      </c>
      <c r="AA30" s="30">
        <v>1</v>
      </c>
      <c r="AB30" s="30">
        <v>1</v>
      </c>
      <c r="AC30" s="30">
        <v>1</v>
      </c>
      <c r="AD30" s="30">
        <v>1</v>
      </c>
      <c r="AE30" s="31">
        <v>1</v>
      </c>
      <c r="AF30" s="32">
        <v>0</v>
      </c>
      <c r="AG30" s="32" t="s">
        <v>72</v>
      </c>
      <c r="AH30" s="33" t="s">
        <v>93</v>
      </c>
      <c r="AI30" s="34" t="s">
        <v>314</v>
      </c>
      <c r="AJ30" s="32">
        <v>130000000</v>
      </c>
      <c r="AK30" s="32">
        <v>130000000</v>
      </c>
      <c r="AL30" s="33" t="s">
        <v>93</v>
      </c>
      <c r="AM30" s="34" t="s">
        <v>314</v>
      </c>
      <c r="AN30" s="32">
        <v>130000000</v>
      </c>
      <c r="AO30" s="32" t="s">
        <v>80</v>
      </c>
      <c r="AP30" s="33" t="s">
        <v>93</v>
      </c>
      <c r="AQ30" s="34" t="s">
        <v>314</v>
      </c>
      <c r="AR30" s="32">
        <v>130000000</v>
      </c>
      <c r="AS30" s="32" t="s">
        <v>80</v>
      </c>
      <c r="AT30" s="33" t="s">
        <v>93</v>
      </c>
      <c r="AU30" s="34" t="s">
        <v>314</v>
      </c>
      <c r="AV30" s="32">
        <v>130000000</v>
      </c>
      <c r="AW30" s="32" t="s">
        <v>80</v>
      </c>
      <c r="AX30" s="33" t="s">
        <v>93</v>
      </c>
      <c r="AY30" s="34" t="s">
        <v>314</v>
      </c>
      <c r="AZ30" s="32">
        <v>130000000</v>
      </c>
      <c r="BA30" s="32" t="s">
        <v>73</v>
      </c>
      <c r="BB30" s="33" t="s">
        <v>93</v>
      </c>
      <c r="BC30" s="33" t="s">
        <v>94</v>
      </c>
      <c r="BD30" s="32">
        <v>130000000</v>
      </c>
      <c r="BE30" s="32" t="s">
        <v>73</v>
      </c>
      <c r="BF30" s="33" t="s">
        <v>93</v>
      </c>
      <c r="BG30" s="33" t="s">
        <v>94</v>
      </c>
      <c r="BH30" s="32">
        <v>130000000</v>
      </c>
      <c r="BI30" s="32" t="s">
        <v>73</v>
      </c>
      <c r="BJ30" s="33" t="s">
        <v>93</v>
      </c>
      <c r="BK30" s="33" t="s">
        <v>94</v>
      </c>
      <c r="BL30" s="32">
        <v>130000000</v>
      </c>
      <c r="BM30" s="32" t="s">
        <v>73</v>
      </c>
      <c r="BN30" s="33" t="s">
        <v>93</v>
      </c>
      <c r="BO30" s="33" t="s">
        <v>94</v>
      </c>
      <c r="BP30" s="32">
        <v>130000000</v>
      </c>
      <c r="BQ30" s="32" t="s">
        <v>73</v>
      </c>
      <c r="BR30" s="33" t="s">
        <v>93</v>
      </c>
      <c r="BS30" s="33" t="s">
        <v>94</v>
      </c>
      <c r="BT30" s="32">
        <v>130000000</v>
      </c>
      <c r="BU30" s="32" t="s">
        <v>73</v>
      </c>
      <c r="BV30" s="33" t="s">
        <v>93</v>
      </c>
      <c r="BW30" s="33" t="s">
        <v>94</v>
      </c>
      <c r="BX30" s="32">
        <v>1300000000</v>
      </c>
      <c r="BY30" s="26" t="s">
        <v>95</v>
      </c>
      <c r="BZ30" s="26" t="s">
        <v>96</v>
      </c>
      <c r="CA30" s="25" t="s">
        <v>323</v>
      </c>
      <c r="CB30" s="35" t="s">
        <v>253</v>
      </c>
      <c r="CC30" s="35"/>
      <c r="CD30" s="64" t="s">
        <v>254</v>
      </c>
      <c r="CE30" s="71"/>
      <c r="CF30" s="37"/>
      <c r="CG30" s="108"/>
      <c r="CH30" s="101"/>
      <c r="CI30" s="28" t="s">
        <v>324</v>
      </c>
      <c r="CJ30" s="44" t="s">
        <v>510</v>
      </c>
      <c r="CK30" s="28"/>
      <c r="CL30" s="28"/>
      <c r="CM30" s="72" t="s">
        <v>325</v>
      </c>
      <c r="CN30" s="84" t="s">
        <v>512</v>
      </c>
      <c r="CO30" s="73" t="s">
        <v>81</v>
      </c>
      <c r="CP30" s="73" t="s">
        <v>81</v>
      </c>
      <c r="CQ30" s="42">
        <v>64</v>
      </c>
      <c r="CR30" s="92">
        <v>64</v>
      </c>
      <c r="CS30" s="40"/>
      <c r="CT30" s="28"/>
      <c r="CU30" s="28" t="s">
        <v>326</v>
      </c>
      <c r="CV30" s="111" t="s">
        <v>495</v>
      </c>
      <c r="CW30" s="103"/>
      <c r="CX30" s="103"/>
      <c r="CY30" s="103"/>
      <c r="CZ30" s="104" t="s">
        <v>104</v>
      </c>
      <c r="DA30" s="104" t="s">
        <v>141</v>
      </c>
      <c r="DB30" s="104" t="s">
        <v>140</v>
      </c>
      <c r="DC30" s="103"/>
      <c r="DD30" s="103"/>
      <c r="DE30" s="103"/>
      <c r="DF30" s="105"/>
      <c r="DG30" s="105"/>
      <c r="DH30" s="105"/>
      <c r="DI30" s="105"/>
      <c r="DJ30" s="105"/>
      <c r="DK30" s="105"/>
      <c r="DL30" s="106" t="s">
        <v>449</v>
      </c>
    </row>
    <row r="31" spans="1:116" s="107" customFormat="1" hidden="1" x14ac:dyDescent="0.35">
      <c r="A31" s="25">
        <v>130</v>
      </c>
      <c r="B31" s="26" t="s">
        <v>318</v>
      </c>
      <c r="C31" s="26" t="s">
        <v>319</v>
      </c>
      <c r="D31" s="26" t="s">
        <v>327</v>
      </c>
      <c r="E31" s="27">
        <v>5.0000000000000001E-3</v>
      </c>
      <c r="F31" s="28" t="s">
        <v>328</v>
      </c>
      <c r="G31" s="28" t="s">
        <v>329</v>
      </c>
      <c r="H31" s="25" t="s">
        <v>66</v>
      </c>
      <c r="I31" s="25" t="s">
        <v>92</v>
      </c>
      <c r="J31" s="26" t="s">
        <v>330</v>
      </c>
      <c r="K31" s="26" t="s">
        <v>68</v>
      </c>
      <c r="L31" s="26" t="s">
        <v>84</v>
      </c>
      <c r="M31" s="26" t="s">
        <v>70</v>
      </c>
      <c r="N31" s="26" t="s">
        <v>71</v>
      </c>
      <c r="O31" s="26" t="s">
        <v>72</v>
      </c>
      <c r="P31" s="26">
        <v>20077</v>
      </c>
      <c r="Q31" s="26">
        <v>2019</v>
      </c>
      <c r="R31" s="29">
        <v>43831</v>
      </c>
      <c r="S31" s="29">
        <v>47848</v>
      </c>
      <c r="T31" s="25">
        <v>2000</v>
      </c>
      <c r="U31" s="25">
        <v>7000</v>
      </c>
      <c r="V31" s="25">
        <v>7000</v>
      </c>
      <c r="W31" s="25">
        <v>7000</v>
      </c>
      <c r="X31" s="25">
        <v>3100</v>
      </c>
      <c r="Y31" s="25">
        <v>3100</v>
      </c>
      <c r="Z31" s="25">
        <v>3100</v>
      </c>
      <c r="AA31" s="25">
        <v>3100</v>
      </c>
      <c r="AB31" s="25">
        <v>3100</v>
      </c>
      <c r="AC31" s="25">
        <v>3100</v>
      </c>
      <c r="AD31" s="25">
        <v>3100</v>
      </c>
      <c r="AE31" s="58">
        <f>+SUM(T31:AD31)</f>
        <v>44700</v>
      </c>
      <c r="AF31" s="32">
        <v>114870000</v>
      </c>
      <c r="AG31" s="32">
        <v>114870000</v>
      </c>
      <c r="AH31" s="33" t="s">
        <v>93</v>
      </c>
      <c r="AI31" s="34">
        <v>7673</v>
      </c>
      <c r="AJ31" s="32">
        <v>2363000000</v>
      </c>
      <c r="AK31" s="32">
        <v>2363000000</v>
      </c>
      <c r="AL31" s="33" t="s">
        <v>93</v>
      </c>
      <c r="AM31" s="34">
        <v>7673</v>
      </c>
      <c r="AN31" s="32">
        <v>2523000000</v>
      </c>
      <c r="AO31" s="32">
        <v>2523000000</v>
      </c>
      <c r="AP31" s="33" t="s">
        <v>93</v>
      </c>
      <c r="AQ31" s="34">
        <v>7673</v>
      </c>
      <c r="AR31" s="32">
        <v>2491086000</v>
      </c>
      <c r="AS31" s="32">
        <v>2491086000</v>
      </c>
      <c r="AT31" s="33" t="s">
        <v>93</v>
      </c>
      <c r="AU31" s="34">
        <v>7673</v>
      </c>
      <c r="AV31" s="32">
        <v>2219930000</v>
      </c>
      <c r="AW31" s="32">
        <v>2219930000</v>
      </c>
      <c r="AX31" s="33" t="s">
        <v>93</v>
      </c>
      <c r="AY31" s="34">
        <v>7673</v>
      </c>
      <c r="AZ31" s="32">
        <f>(AV31*0.03)+AV31</f>
        <v>2286527900</v>
      </c>
      <c r="BA31" s="32" t="s">
        <v>72</v>
      </c>
      <c r="BB31" s="33" t="s">
        <v>93</v>
      </c>
      <c r="BC31" s="33" t="s">
        <v>94</v>
      </c>
      <c r="BD31" s="32">
        <f>(AZ31*0.03)+AZ31</f>
        <v>2355123737</v>
      </c>
      <c r="BE31" s="32" t="s">
        <v>72</v>
      </c>
      <c r="BF31" s="33" t="s">
        <v>93</v>
      </c>
      <c r="BG31" s="33" t="s">
        <v>94</v>
      </c>
      <c r="BH31" s="32">
        <f>(BD31*0.03)+BD31</f>
        <v>2425777449.1100001</v>
      </c>
      <c r="BI31" s="32" t="s">
        <v>72</v>
      </c>
      <c r="BJ31" s="33" t="s">
        <v>93</v>
      </c>
      <c r="BK31" s="33" t="s">
        <v>94</v>
      </c>
      <c r="BL31" s="32">
        <f>(BH31*0.03)+BH31</f>
        <v>2498550772.5833001</v>
      </c>
      <c r="BM31" s="32" t="s">
        <v>72</v>
      </c>
      <c r="BN31" s="33" t="s">
        <v>93</v>
      </c>
      <c r="BO31" s="33" t="s">
        <v>94</v>
      </c>
      <c r="BP31" s="32">
        <f>(BL31*0.03)+BL31</f>
        <v>2573507295.7607989</v>
      </c>
      <c r="BQ31" s="32" t="s">
        <v>72</v>
      </c>
      <c r="BR31" s="33" t="s">
        <v>93</v>
      </c>
      <c r="BS31" s="33" t="s">
        <v>94</v>
      </c>
      <c r="BT31" s="32">
        <f>(BP31*0.03)+BP31</f>
        <v>2650712514.6336231</v>
      </c>
      <c r="BU31" s="32" t="s">
        <v>72</v>
      </c>
      <c r="BV31" s="33" t="s">
        <v>93</v>
      </c>
      <c r="BW31" s="33" t="s">
        <v>94</v>
      </c>
      <c r="BX31" s="32">
        <v>24502085669.087723</v>
      </c>
      <c r="BY31" s="26" t="s">
        <v>95</v>
      </c>
      <c r="BZ31" s="26" t="s">
        <v>96</v>
      </c>
      <c r="CA31" s="26" t="s">
        <v>97</v>
      </c>
      <c r="CB31" s="35" t="s">
        <v>253</v>
      </c>
      <c r="CC31" s="35"/>
      <c r="CD31" s="64" t="s">
        <v>254</v>
      </c>
      <c r="CE31" s="37"/>
      <c r="CF31" s="37"/>
      <c r="CG31" s="108"/>
      <c r="CH31" s="108"/>
      <c r="CI31" s="40" t="s">
        <v>331</v>
      </c>
      <c r="CJ31" s="39" t="s">
        <v>526</v>
      </c>
      <c r="CK31" s="40"/>
      <c r="CL31" s="40"/>
      <c r="CM31" s="40" t="s">
        <v>332</v>
      </c>
      <c r="CN31" s="84" t="s">
        <v>544</v>
      </c>
      <c r="CO31" s="73" t="s">
        <v>441</v>
      </c>
      <c r="CP31" s="73" t="s">
        <v>441</v>
      </c>
      <c r="CQ31" s="42">
        <v>650</v>
      </c>
      <c r="CR31" s="98">
        <v>1286</v>
      </c>
      <c r="CS31" s="28"/>
      <c r="CT31" s="40"/>
      <c r="CU31" s="40" t="s">
        <v>333</v>
      </c>
      <c r="CV31" s="111" t="s">
        <v>333</v>
      </c>
      <c r="CW31" s="103"/>
      <c r="CX31" s="103"/>
      <c r="CY31" s="103"/>
      <c r="CZ31" s="104" t="s">
        <v>104</v>
      </c>
      <c r="DA31" s="104" t="s">
        <v>334</v>
      </c>
      <c r="DB31" s="104" t="s">
        <v>140</v>
      </c>
      <c r="DC31" s="103"/>
      <c r="DD31" s="103"/>
      <c r="DE31" s="103"/>
      <c r="DF31" s="105"/>
      <c r="DG31" s="105"/>
      <c r="DH31" s="105"/>
      <c r="DI31" s="105"/>
      <c r="DJ31" s="105"/>
      <c r="DK31" s="105"/>
      <c r="DL31" s="106"/>
    </row>
    <row r="32" spans="1:116" s="107" customFormat="1" ht="13" hidden="1" x14ac:dyDescent="0.25">
      <c r="A32" s="25">
        <v>168</v>
      </c>
      <c r="B32" s="26" t="s">
        <v>336</v>
      </c>
      <c r="C32" s="26" t="s">
        <v>337</v>
      </c>
      <c r="D32" s="26" t="s">
        <v>338</v>
      </c>
      <c r="E32" s="27">
        <v>0.02</v>
      </c>
      <c r="F32" s="26" t="s">
        <v>339</v>
      </c>
      <c r="G32" s="26" t="s">
        <v>340</v>
      </c>
      <c r="H32" s="26" t="s">
        <v>66</v>
      </c>
      <c r="I32" s="26" t="s">
        <v>341</v>
      </c>
      <c r="J32" s="26" t="s">
        <v>86</v>
      </c>
      <c r="K32" s="26" t="s">
        <v>68</v>
      </c>
      <c r="L32" s="26" t="s">
        <v>75</v>
      </c>
      <c r="M32" s="26" t="s">
        <v>70</v>
      </c>
      <c r="N32" s="74" t="s">
        <v>137</v>
      </c>
      <c r="O32" s="26">
        <v>11</v>
      </c>
      <c r="P32" s="26">
        <v>20</v>
      </c>
      <c r="Q32" s="26">
        <v>2019</v>
      </c>
      <c r="R32" s="29">
        <v>43831</v>
      </c>
      <c r="S32" s="29">
        <v>47848</v>
      </c>
      <c r="T32" s="26">
        <v>20</v>
      </c>
      <c r="U32" s="26">
        <v>20</v>
      </c>
      <c r="V32" s="26">
        <v>20</v>
      </c>
      <c r="W32" s="26">
        <v>20</v>
      </c>
      <c r="X32" s="26">
        <v>20</v>
      </c>
      <c r="Y32" s="26">
        <v>20</v>
      </c>
      <c r="Z32" s="26">
        <v>20</v>
      </c>
      <c r="AA32" s="26">
        <v>20</v>
      </c>
      <c r="AB32" s="26">
        <v>20</v>
      </c>
      <c r="AC32" s="26">
        <v>20</v>
      </c>
      <c r="AD32" s="26">
        <v>20</v>
      </c>
      <c r="AE32" s="35">
        <v>20</v>
      </c>
      <c r="AF32" s="32">
        <v>4610831000</v>
      </c>
      <c r="AG32" s="32">
        <f>+AF32</f>
        <v>4610831000</v>
      </c>
      <c r="AH32" s="33" t="s">
        <v>342</v>
      </c>
      <c r="AI32" s="34">
        <v>7675</v>
      </c>
      <c r="AJ32" s="32">
        <v>18566709769</v>
      </c>
      <c r="AK32" s="32">
        <f>+AJ32</f>
        <v>18566709769</v>
      </c>
      <c r="AL32" s="33" t="s">
        <v>342</v>
      </c>
      <c r="AM32" s="34">
        <v>7675</v>
      </c>
      <c r="AN32" s="32">
        <v>18789474952</v>
      </c>
      <c r="AO32" s="32">
        <f>AN32</f>
        <v>18789474952</v>
      </c>
      <c r="AP32" s="33" t="s">
        <v>342</v>
      </c>
      <c r="AQ32" s="34">
        <v>7675</v>
      </c>
      <c r="AR32" s="32">
        <v>18555685279</v>
      </c>
      <c r="AS32" s="32">
        <f>AR32</f>
        <v>18555685279</v>
      </c>
      <c r="AT32" s="33" t="s">
        <v>342</v>
      </c>
      <c r="AU32" s="34">
        <v>7675</v>
      </c>
      <c r="AV32" s="32">
        <v>19410800000</v>
      </c>
      <c r="AW32" s="32">
        <f>AV32</f>
        <v>19410800000</v>
      </c>
      <c r="AX32" s="33" t="s">
        <v>342</v>
      </c>
      <c r="AY32" s="34">
        <v>7675</v>
      </c>
      <c r="AZ32" s="32">
        <f>19410800000*1.03</f>
        <v>19993124000</v>
      </c>
      <c r="BA32" s="32" t="s">
        <v>72</v>
      </c>
      <c r="BB32" s="33" t="s">
        <v>342</v>
      </c>
      <c r="BC32" s="33" t="s">
        <v>94</v>
      </c>
      <c r="BD32" s="32">
        <f>+AZ32*1.03</f>
        <v>20592917720</v>
      </c>
      <c r="BE32" s="32" t="s">
        <v>72</v>
      </c>
      <c r="BF32" s="33" t="s">
        <v>342</v>
      </c>
      <c r="BG32" s="33" t="s">
        <v>94</v>
      </c>
      <c r="BH32" s="32">
        <f>+BD32*1.03</f>
        <v>21210705251.600002</v>
      </c>
      <c r="BI32" s="32" t="s">
        <v>72</v>
      </c>
      <c r="BJ32" s="33" t="s">
        <v>342</v>
      </c>
      <c r="BK32" s="33" t="s">
        <v>94</v>
      </c>
      <c r="BL32" s="32">
        <f>+BH32*1.03</f>
        <v>21847026409.148003</v>
      </c>
      <c r="BM32" s="32" t="s">
        <v>72</v>
      </c>
      <c r="BN32" s="33" t="s">
        <v>342</v>
      </c>
      <c r="BO32" s="33" t="s">
        <v>94</v>
      </c>
      <c r="BP32" s="32">
        <f>+BL32*1.03</f>
        <v>22502437201.422443</v>
      </c>
      <c r="BQ32" s="32" t="s">
        <v>72</v>
      </c>
      <c r="BR32" s="33" t="s">
        <v>342</v>
      </c>
      <c r="BS32" s="33" t="s">
        <v>94</v>
      </c>
      <c r="BT32" s="32">
        <f>+BP32*1.03</f>
        <v>23177510317.465118</v>
      </c>
      <c r="BU32" s="32" t="s">
        <v>72</v>
      </c>
      <c r="BV32" s="33" t="s">
        <v>342</v>
      </c>
      <c r="BW32" s="33" t="s">
        <v>94</v>
      </c>
      <c r="BX32" s="32">
        <v>209257221899.63559</v>
      </c>
      <c r="BY32" s="26" t="s">
        <v>95</v>
      </c>
      <c r="BZ32" s="26" t="s">
        <v>96</v>
      </c>
      <c r="CA32" s="26" t="s">
        <v>264</v>
      </c>
      <c r="CB32" s="35" t="s">
        <v>253</v>
      </c>
      <c r="CC32" s="35"/>
      <c r="CD32" s="64" t="s">
        <v>254</v>
      </c>
      <c r="CE32" s="37"/>
      <c r="CF32" s="37"/>
      <c r="CG32" s="108"/>
      <c r="CH32" s="108"/>
      <c r="CI32" s="40" t="s">
        <v>343</v>
      </c>
      <c r="CJ32" s="39" t="s">
        <v>453</v>
      </c>
      <c r="CK32" s="40"/>
      <c r="CL32" s="28"/>
      <c r="CM32" s="46" t="s">
        <v>344</v>
      </c>
      <c r="CN32" s="84" t="s">
        <v>458</v>
      </c>
      <c r="CO32" s="73" t="s">
        <v>442</v>
      </c>
      <c r="CP32" s="73" t="s">
        <v>442</v>
      </c>
      <c r="CQ32" s="65">
        <f>5781459513/1000000</f>
        <v>5781.4595129999998</v>
      </c>
      <c r="CR32" s="99">
        <v>8352.9</v>
      </c>
      <c r="CS32" s="40"/>
      <c r="CT32" s="28"/>
      <c r="CU32" s="40" t="s">
        <v>345</v>
      </c>
      <c r="CV32" s="111" t="s">
        <v>491</v>
      </c>
      <c r="CW32" s="103"/>
      <c r="CX32" s="103"/>
      <c r="CY32" s="103"/>
      <c r="CZ32" s="104" t="s">
        <v>104</v>
      </c>
      <c r="DA32" s="104" t="s">
        <v>346</v>
      </c>
      <c r="DB32" s="104" t="s">
        <v>140</v>
      </c>
      <c r="DC32" s="103"/>
      <c r="DD32" s="103"/>
      <c r="DE32" s="103"/>
      <c r="DF32" s="103"/>
      <c r="DG32" s="103"/>
      <c r="DH32" s="103"/>
      <c r="DI32" s="103"/>
      <c r="DJ32" s="103"/>
      <c r="DK32" s="103"/>
      <c r="DL32" s="106" t="s">
        <v>449</v>
      </c>
    </row>
    <row r="33" spans="1:116" s="107" customFormat="1" hidden="1" x14ac:dyDescent="0.35">
      <c r="A33" s="25">
        <v>176</v>
      </c>
      <c r="B33" s="26" t="s">
        <v>336</v>
      </c>
      <c r="C33" s="26" t="s">
        <v>337</v>
      </c>
      <c r="D33" s="26" t="s">
        <v>347</v>
      </c>
      <c r="E33" s="75">
        <v>5.0000000000000001E-3</v>
      </c>
      <c r="F33" s="26" t="s">
        <v>348</v>
      </c>
      <c r="G33" s="26" t="s">
        <v>349</v>
      </c>
      <c r="H33" s="26" t="s">
        <v>66</v>
      </c>
      <c r="I33" s="26" t="s">
        <v>78</v>
      </c>
      <c r="J33" s="25" t="s">
        <v>158</v>
      </c>
      <c r="K33" s="25" t="s">
        <v>71</v>
      </c>
      <c r="L33" s="26" t="s">
        <v>69</v>
      </c>
      <c r="M33" s="26" t="s">
        <v>70</v>
      </c>
      <c r="N33" s="26" t="s">
        <v>71</v>
      </c>
      <c r="O33" s="26" t="s">
        <v>72</v>
      </c>
      <c r="P33" s="26" t="s">
        <v>73</v>
      </c>
      <c r="Q33" s="26" t="s">
        <v>73</v>
      </c>
      <c r="R33" s="29">
        <v>44013</v>
      </c>
      <c r="S33" s="29">
        <v>45473</v>
      </c>
      <c r="T33" s="53">
        <v>0.2</v>
      </c>
      <c r="U33" s="53">
        <v>0.4</v>
      </c>
      <c r="V33" s="53">
        <v>0.6</v>
      </c>
      <c r="W33" s="53">
        <v>0.8</v>
      </c>
      <c r="X33" s="53">
        <v>1</v>
      </c>
      <c r="Y33" s="74" t="s">
        <v>76</v>
      </c>
      <c r="Z33" s="74" t="s">
        <v>76</v>
      </c>
      <c r="AA33" s="74" t="s">
        <v>76</v>
      </c>
      <c r="AB33" s="74" t="s">
        <v>76</v>
      </c>
      <c r="AC33" s="74" t="s">
        <v>76</v>
      </c>
      <c r="AD33" s="74" t="s">
        <v>76</v>
      </c>
      <c r="AE33" s="61">
        <v>1</v>
      </c>
      <c r="AF33" s="32">
        <v>376332000</v>
      </c>
      <c r="AG33" s="32">
        <v>376332000</v>
      </c>
      <c r="AH33" s="26" t="s">
        <v>77</v>
      </c>
      <c r="AI33" s="26">
        <v>7739</v>
      </c>
      <c r="AJ33" s="32">
        <v>1000000000</v>
      </c>
      <c r="AK33" s="32">
        <v>1000000000</v>
      </c>
      <c r="AL33" s="26" t="s">
        <v>77</v>
      </c>
      <c r="AM33" s="26">
        <v>7739</v>
      </c>
      <c r="AN33" s="32">
        <v>1000000000</v>
      </c>
      <c r="AO33" s="32">
        <v>1000000000</v>
      </c>
      <c r="AP33" s="26" t="s">
        <v>77</v>
      </c>
      <c r="AQ33" s="26">
        <v>7739</v>
      </c>
      <c r="AR33" s="32">
        <v>999686000</v>
      </c>
      <c r="AS33" s="32">
        <v>999686000</v>
      </c>
      <c r="AT33" s="26" t="s">
        <v>77</v>
      </c>
      <c r="AU33" s="26">
        <v>7739</v>
      </c>
      <c r="AV33" s="32">
        <v>600000000</v>
      </c>
      <c r="AW33" s="32">
        <v>600000000</v>
      </c>
      <c r="AX33" s="26" t="s">
        <v>77</v>
      </c>
      <c r="AY33" s="26">
        <v>7739</v>
      </c>
      <c r="AZ33" s="74" t="s">
        <v>76</v>
      </c>
      <c r="BA33" s="74" t="s">
        <v>76</v>
      </c>
      <c r="BB33" s="74" t="s">
        <v>76</v>
      </c>
      <c r="BC33" s="74" t="s">
        <v>76</v>
      </c>
      <c r="BD33" s="74" t="s">
        <v>76</v>
      </c>
      <c r="BE33" s="74" t="s">
        <v>76</v>
      </c>
      <c r="BF33" s="74" t="s">
        <v>76</v>
      </c>
      <c r="BG33" s="74" t="s">
        <v>76</v>
      </c>
      <c r="BH33" s="74" t="s">
        <v>76</v>
      </c>
      <c r="BI33" s="74" t="s">
        <v>76</v>
      </c>
      <c r="BJ33" s="74" t="s">
        <v>76</v>
      </c>
      <c r="BK33" s="74" t="s">
        <v>76</v>
      </c>
      <c r="BL33" s="74" t="s">
        <v>76</v>
      </c>
      <c r="BM33" s="74" t="s">
        <v>76</v>
      </c>
      <c r="BN33" s="74" t="s">
        <v>76</v>
      </c>
      <c r="BO33" s="74" t="s">
        <v>76</v>
      </c>
      <c r="BP33" s="74" t="s">
        <v>76</v>
      </c>
      <c r="BQ33" s="74" t="s">
        <v>76</v>
      </c>
      <c r="BR33" s="74" t="s">
        <v>76</v>
      </c>
      <c r="BS33" s="74" t="s">
        <v>76</v>
      </c>
      <c r="BT33" s="74" t="s">
        <v>76</v>
      </c>
      <c r="BU33" s="74" t="s">
        <v>76</v>
      </c>
      <c r="BV33" s="74" t="s">
        <v>76</v>
      </c>
      <c r="BW33" s="74" t="s">
        <v>76</v>
      </c>
      <c r="BX33" s="32">
        <v>3976018000</v>
      </c>
      <c r="BY33" s="26" t="s">
        <v>95</v>
      </c>
      <c r="BZ33" s="26" t="s">
        <v>96</v>
      </c>
      <c r="CA33" s="26" t="s">
        <v>350</v>
      </c>
      <c r="CB33" s="35" t="s">
        <v>351</v>
      </c>
      <c r="CC33" s="35"/>
      <c r="CD33" s="64" t="s">
        <v>352</v>
      </c>
      <c r="CE33" s="37"/>
      <c r="CF33" s="37"/>
      <c r="CG33" s="108"/>
      <c r="CH33" s="112"/>
      <c r="CI33" s="28" t="s">
        <v>353</v>
      </c>
      <c r="CJ33" s="44" t="s">
        <v>466</v>
      </c>
      <c r="CK33" s="40"/>
      <c r="CL33" s="40"/>
      <c r="CM33" s="40" t="s">
        <v>354</v>
      </c>
      <c r="CN33" s="100" t="s">
        <v>555</v>
      </c>
      <c r="CO33" s="73" t="s">
        <v>440</v>
      </c>
      <c r="CP33" s="73" t="s">
        <v>440</v>
      </c>
      <c r="CQ33" s="42">
        <f>1007681386/1000000</f>
        <v>1007.681386</v>
      </c>
      <c r="CR33" s="98">
        <f>1007681385/1000000</f>
        <v>1007.681385</v>
      </c>
      <c r="CS33" s="40"/>
      <c r="CT33" s="28"/>
      <c r="CU33" s="40" t="s">
        <v>355</v>
      </c>
      <c r="CV33" s="111" t="s">
        <v>468</v>
      </c>
      <c r="CW33" s="103"/>
      <c r="CX33" s="103"/>
      <c r="CY33" s="103"/>
      <c r="CZ33" s="104" t="s">
        <v>104</v>
      </c>
      <c r="DA33" s="104" t="s">
        <v>356</v>
      </c>
      <c r="DB33" s="104" t="s">
        <v>140</v>
      </c>
      <c r="DC33" s="103"/>
      <c r="DD33" s="103"/>
      <c r="DE33" s="103"/>
      <c r="DF33" s="105"/>
      <c r="DG33" s="105"/>
      <c r="DH33" s="105"/>
      <c r="DI33" s="105"/>
      <c r="DJ33" s="105"/>
      <c r="DK33" s="105"/>
      <c r="DL33" s="106" t="s">
        <v>548</v>
      </c>
    </row>
    <row r="34" spans="1:116" s="107" customFormat="1" hidden="1" x14ac:dyDescent="0.35">
      <c r="A34" s="25">
        <v>177</v>
      </c>
      <c r="B34" s="26" t="s">
        <v>336</v>
      </c>
      <c r="C34" s="26" t="s">
        <v>337</v>
      </c>
      <c r="D34" s="26" t="s">
        <v>357</v>
      </c>
      <c r="E34" s="75">
        <v>2.5000000000000001E-3</v>
      </c>
      <c r="F34" s="26" t="s">
        <v>358</v>
      </c>
      <c r="G34" s="26" t="s">
        <v>359</v>
      </c>
      <c r="H34" s="26" t="s">
        <v>66</v>
      </c>
      <c r="I34" s="26" t="s">
        <v>78</v>
      </c>
      <c r="J34" s="25" t="s">
        <v>158</v>
      </c>
      <c r="K34" s="25" t="s">
        <v>71</v>
      </c>
      <c r="L34" s="26" t="s">
        <v>84</v>
      </c>
      <c r="M34" s="26" t="s">
        <v>70</v>
      </c>
      <c r="N34" s="26" t="s">
        <v>71</v>
      </c>
      <c r="O34" s="26" t="s">
        <v>72</v>
      </c>
      <c r="P34" s="26" t="s">
        <v>73</v>
      </c>
      <c r="Q34" s="26" t="s">
        <v>73</v>
      </c>
      <c r="R34" s="29">
        <v>44378</v>
      </c>
      <c r="S34" s="29">
        <v>45473</v>
      </c>
      <c r="T34" s="74" t="s">
        <v>76</v>
      </c>
      <c r="U34" s="47">
        <v>4000000</v>
      </c>
      <c r="V34" s="47">
        <v>30000000</v>
      </c>
      <c r="W34" s="47">
        <v>20000000</v>
      </c>
      <c r="X34" s="47">
        <v>5000000</v>
      </c>
      <c r="Y34" s="54" t="s">
        <v>76</v>
      </c>
      <c r="Z34" s="54" t="s">
        <v>76</v>
      </c>
      <c r="AA34" s="54" t="s">
        <v>76</v>
      </c>
      <c r="AB34" s="54" t="s">
        <v>76</v>
      </c>
      <c r="AC34" s="54" t="s">
        <v>76</v>
      </c>
      <c r="AD34" s="54" t="s">
        <v>76</v>
      </c>
      <c r="AE34" s="96">
        <v>59000000</v>
      </c>
      <c r="AF34" s="54" t="s">
        <v>76</v>
      </c>
      <c r="AG34" s="54" t="s">
        <v>76</v>
      </c>
      <c r="AH34" s="26" t="s">
        <v>77</v>
      </c>
      <c r="AI34" s="26">
        <v>7739</v>
      </c>
      <c r="AJ34" s="32">
        <v>1600000000</v>
      </c>
      <c r="AK34" s="32">
        <v>1600000000</v>
      </c>
      <c r="AL34" s="26" t="s">
        <v>77</v>
      </c>
      <c r="AM34" s="26">
        <v>7739</v>
      </c>
      <c r="AN34" s="32">
        <v>2500000000</v>
      </c>
      <c r="AO34" s="32">
        <v>2500000000</v>
      </c>
      <c r="AP34" s="26" t="s">
        <v>77</v>
      </c>
      <c r="AQ34" s="26">
        <v>7739</v>
      </c>
      <c r="AR34" s="32">
        <v>2500000000</v>
      </c>
      <c r="AS34" s="32">
        <v>2500000000</v>
      </c>
      <c r="AT34" s="26" t="s">
        <v>77</v>
      </c>
      <c r="AU34" s="26">
        <v>7739</v>
      </c>
      <c r="AV34" s="32">
        <v>53800000</v>
      </c>
      <c r="AW34" s="32">
        <v>53800000</v>
      </c>
      <c r="AX34" s="26" t="s">
        <v>77</v>
      </c>
      <c r="AY34" s="26">
        <v>7739</v>
      </c>
      <c r="AZ34" s="74" t="s">
        <v>76</v>
      </c>
      <c r="BA34" s="74" t="s">
        <v>76</v>
      </c>
      <c r="BB34" s="74" t="s">
        <v>76</v>
      </c>
      <c r="BC34" s="74" t="s">
        <v>76</v>
      </c>
      <c r="BD34" s="74" t="s">
        <v>76</v>
      </c>
      <c r="BE34" s="74" t="s">
        <v>76</v>
      </c>
      <c r="BF34" s="74" t="s">
        <v>76</v>
      </c>
      <c r="BG34" s="74" t="s">
        <v>76</v>
      </c>
      <c r="BH34" s="74" t="s">
        <v>76</v>
      </c>
      <c r="BI34" s="74" t="s">
        <v>76</v>
      </c>
      <c r="BJ34" s="74" t="s">
        <v>76</v>
      </c>
      <c r="BK34" s="74" t="s">
        <v>76</v>
      </c>
      <c r="BL34" s="74" t="s">
        <v>76</v>
      </c>
      <c r="BM34" s="74" t="s">
        <v>76</v>
      </c>
      <c r="BN34" s="74" t="s">
        <v>76</v>
      </c>
      <c r="BO34" s="74" t="s">
        <v>76</v>
      </c>
      <c r="BP34" s="74" t="s">
        <v>76</v>
      </c>
      <c r="BQ34" s="74" t="s">
        <v>76</v>
      </c>
      <c r="BR34" s="74" t="s">
        <v>76</v>
      </c>
      <c r="BS34" s="74" t="s">
        <v>76</v>
      </c>
      <c r="BT34" s="74" t="s">
        <v>76</v>
      </c>
      <c r="BU34" s="74" t="s">
        <v>76</v>
      </c>
      <c r="BV34" s="74" t="s">
        <v>76</v>
      </c>
      <c r="BW34" s="74" t="s">
        <v>76</v>
      </c>
      <c r="BX34" s="32">
        <v>6653800000</v>
      </c>
      <c r="BY34" s="26" t="s">
        <v>95</v>
      </c>
      <c r="BZ34" s="26" t="s">
        <v>96</v>
      </c>
      <c r="CA34" s="26" t="s">
        <v>350</v>
      </c>
      <c r="CB34" s="35" t="s">
        <v>351</v>
      </c>
      <c r="CC34" s="35"/>
      <c r="CD34" s="64" t="s">
        <v>352</v>
      </c>
      <c r="CE34" s="37"/>
      <c r="CF34" s="37"/>
      <c r="CG34" s="108"/>
      <c r="CH34" s="113"/>
      <c r="CI34" s="28" t="s">
        <v>467</v>
      </c>
      <c r="CJ34" s="39" t="s">
        <v>487</v>
      </c>
      <c r="CK34" s="40"/>
      <c r="CL34" s="40"/>
      <c r="CM34" s="40" t="s">
        <v>360</v>
      </c>
      <c r="CN34" s="100" t="s">
        <v>556</v>
      </c>
      <c r="CO34" s="73" t="s">
        <v>440</v>
      </c>
      <c r="CP34" s="73" t="s">
        <v>440</v>
      </c>
      <c r="CQ34" s="42">
        <f>149429938/1000000</f>
        <v>149.42993799999999</v>
      </c>
      <c r="CR34" s="98">
        <f>459064132/1000000</f>
        <v>459.06413199999997</v>
      </c>
      <c r="CS34" s="40"/>
      <c r="CT34" s="28"/>
      <c r="CU34" s="40" t="s">
        <v>361</v>
      </c>
      <c r="CV34" s="111" t="s">
        <v>492</v>
      </c>
      <c r="CW34" s="103"/>
      <c r="CX34" s="103"/>
      <c r="CY34" s="103"/>
      <c r="CZ34" s="104" t="s">
        <v>104</v>
      </c>
      <c r="DA34" s="104" t="s">
        <v>362</v>
      </c>
      <c r="DB34" s="104" t="s">
        <v>140</v>
      </c>
      <c r="DC34" s="103"/>
      <c r="DD34" s="103"/>
      <c r="DE34" s="103"/>
      <c r="DF34" s="105"/>
      <c r="DG34" s="105"/>
      <c r="DH34" s="105"/>
      <c r="DI34" s="105"/>
      <c r="DJ34" s="105"/>
      <c r="DK34" s="105"/>
      <c r="DL34" s="106" t="s">
        <v>549</v>
      </c>
    </row>
    <row r="35" spans="1:116" s="107" customFormat="1" hidden="1" x14ac:dyDescent="0.35">
      <c r="A35" s="25">
        <v>178</v>
      </c>
      <c r="B35" s="26" t="s">
        <v>336</v>
      </c>
      <c r="C35" s="26" t="s">
        <v>337</v>
      </c>
      <c r="D35" s="26" t="s">
        <v>363</v>
      </c>
      <c r="E35" s="27">
        <v>5.0000000000000001E-3</v>
      </c>
      <c r="F35" s="26" t="s">
        <v>364</v>
      </c>
      <c r="G35" s="26" t="s">
        <v>365</v>
      </c>
      <c r="H35" s="26" t="s">
        <v>66</v>
      </c>
      <c r="I35" s="26" t="s">
        <v>366</v>
      </c>
      <c r="J35" s="25" t="s">
        <v>158</v>
      </c>
      <c r="K35" s="25" t="s">
        <v>71</v>
      </c>
      <c r="L35" s="26" t="s">
        <v>79</v>
      </c>
      <c r="M35" s="26" t="s">
        <v>70</v>
      </c>
      <c r="N35" s="26" t="s">
        <v>71</v>
      </c>
      <c r="O35" s="26" t="s">
        <v>72</v>
      </c>
      <c r="P35" s="26" t="s">
        <v>72</v>
      </c>
      <c r="Q35" s="26" t="s">
        <v>73</v>
      </c>
      <c r="R35" s="29">
        <v>43831</v>
      </c>
      <c r="S35" s="29">
        <v>45627</v>
      </c>
      <c r="T35" s="53">
        <v>0.1</v>
      </c>
      <c r="U35" s="53">
        <v>0.3</v>
      </c>
      <c r="V35" s="53">
        <v>0.6</v>
      </c>
      <c r="W35" s="53">
        <v>0.9</v>
      </c>
      <c r="X35" s="53">
        <v>1</v>
      </c>
      <c r="Y35" s="54" t="s">
        <v>76</v>
      </c>
      <c r="Z35" s="54" t="s">
        <v>76</v>
      </c>
      <c r="AA35" s="54" t="s">
        <v>76</v>
      </c>
      <c r="AB35" s="54" t="s">
        <v>76</v>
      </c>
      <c r="AC35" s="54" t="s">
        <v>76</v>
      </c>
      <c r="AD35" s="54" t="s">
        <v>76</v>
      </c>
      <c r="AE35" s="61">
        <v>1</v>
      </c>
      <c r="AF35" s="32" t="s">
        <v>72</v>
      </c>
      <c r="AG35" s="32" t="s">
        <v>72</v>
      </c>
      <c r="AH35" s="33" t="s">
        <v>298</v>
      </c>
      <c r="AI35" s="26">
        <v>7671</v>
      </c>
      <c r="AJ35" s="76">
        <v>8</v>
      </c>
      <c r="AK35" s="76">
        <v>8</v>
      </c>
      <c r="AL35" s="33" t="s">
        <v>298</v>
      </c>
      <c r="AM35" s="26">
        <v>7671</v>
      </c>
      <c r="AN35" s="76">
        <v>9</v>
      </c>
      <c r="AO35" s="76">
        <v>9</v>
      </c>
      <c r="AP35" s="26" t="s">
        <v>298</v>
      </c>
      <c r="AQ35" s="26">
        <v>7671</v>
      </c>
      <c r="AR35" s="76">
        <v>9</v>
      </c>
      <c r="AS35" s="76">
        <v>9</v>
      </c>
      <c r="AT35" s="26" t="s">
        <v>298</v>
      </c>
      <c r="AU35" s="26">
        <v>7671</v>
      </c>
      <c r="AV35" s="76">
        <v>9</v>
      </c>
      <c r="AW35" s="76">
        <v>9</v>
      </c>
      <c r="AX35" s="33" t="s">
        <v>298</v>
      </c>
      <c r="AY35" s="26">
        <v>7671</v>
      </c>
      <c r="AZ35" s="74" t="s">
        <v>76</v>
      </c>
      <c r="BA35" s="74" t="s">
        <v>76</v>
      </c>
      <c r="BB35" s="74" t="s">
        <v>76</v>
      </c>
      <c r="BC35" s="74" t="s">
        <v>76</v>
      </c>
      <c r="BD35" s="74" t="s">
        <v>76</v>
      </c>
      <c r="BE35" s="74" t="s">
        <v>76</v>
      </c>
      <c r="BF35" s="74" t="s">
        <v>76</v>
      </c>
      <c r="BG35" s="74" t="s">
        <v>76</v>
      </c>
      <c r="BH35" s="74" t="s">
        <v>76</v>
      </c>
      <c r="BI35" s="74" t="s">
        <v>76</v>
      </c>
      <c r="BJ35" s="74" t="s">
        <v>76</v>
      </c>
      <c r="BK35" s="74" t="s">
        <v>76</v>
      </c>
      <c r="BL35" s="74" t="s">
        <v>76</v>
      </c>
      <c r="BM35" s="74" t="s">
        <v>76</v>
      </c>
      <c r="BN35" s="74" t="s">
        <v>76</v>
      </c>
      <c r="BO35" s="74" t="s">
        <v>76</v>
      </c>
      <c r="BP35" s="74" t="s">
        <v>76</v>
      </c>
      <c r="BQ35" s="74" t="s">
        <v>76</v>
      </c>
      <c r="BR35" s="74" t="s">
        <v>76</v>
      </c>
      <c r="BS35" s="74" t="s">
        <v>76</v>
      </c>
      <c r="BT35" s="74" t="s">
        <v>76</v>
      </c>
      <c r="BU35" s="74" t="s">
        <v>76</v>
      </c>
      <c r="BV35" s="74" t="s">
        <v>76</v>
      </c>
      <c r="BW35" s="74" t="s">
        <v>76</v>
      </c>
      <c r="BX35" s="32">
        <v>35000000</v>
      </c>
      <c r="BY35" s="26" t="s">
        <v>95</v>
      </c>
      <c r="BZ35" s="26" t="s">
        <v>96</v>
      </c>
      <c r="CA35" s="26" t="s">
        <v>315</v>
      </c>
      <c r="CB35" s="35" t="s">
        <v>367</v>
      </c>
      <c r="CC35" s="94"/>
      <c r="CD35" s="59" t="s">
        <v>368</v>
      </c>
      <c r="CE35" s="37"/>
      <c r="CF35" s="37"/>
      <c r="CG35" s="108"/>
      <c r="CH35" s="101"/>
      <c r="CI35" s="28" t="s">
        <v>369</v>
      </c>
      <c r="CJ35" s="39" t="s">
        <v>498</v>
      </c>
      <c r="CK35" s="40"/>
      <c r="CL35" s="40"/>
      <c r="CM35" s="72" t="s">
        <v>370</v>
      </c>
      <c r="CN35" s="84" t="s">
        <v>370</v>
      </c>
      <c r="CO35" s="73" t="s">
        <v>440</v>
      </c>
      <c r="CP35" s="73" t="s">
        <v>440</v>
      </c>
      <c r="CQ35" s="42">
        <v>0</v>
      </c>
      <c r="CR35" s="98">
        <v>0</v>
      </c>
      <c r="CS35" s="40"/>
      <c r="CT35" s="28"/>
      <c r="CU35" s="28" t="s">
        <v>371</v>
      </c>
      <c r="CV35" s="111" t="s">
        <v>513</v>
      </c>
      <c r="CW35" s="103"/>
      <c r="CX35" s="103"/>
      <c r="CY35" s="103"/>
      <c r="CZ35" s="104" t="s">
        <v>104</v>
      </c>
      <c r="DA35" s="104" t="s">
        <v>141</v>
      </c>
      <c r="DB35" s="104" t="s">
        <v>140</v>
      </c>
      <c r="DC35" s="103"/>
      <c r="DD35" s="103"/>
      <c r="DE35" s="103"/>
      <c r="DF35" s="105"/>
      <c r="DG35" s="105"/>
      <c r="DH35" s="105"/>
      <c r="DI35" s="105"/>
      <c r="DJ35" s="105"/>
      <c r="DK35" s="105"/>
      <c r="DL35" s="107" t="s">
        <v>449</v>
      </c>
    </row>
    <row r="36" spans="1:116" s="107" customFormat="1" hidden="1" x14ac:dyDescent="0.35">
      <c r="A36" s="25">
        <v>181</v>
      </c>
      <c r="B36" s="26" t="s">
        <v>372</v>
      </c>
      <c r="C36" s="25" t="s">
        <v>373</v>
      </c>
      <c r="D36" s="26" t="s">
        <v>375</v>
      </c>
      <c r="E36" s="27">
        <v>5.0000000000000001E-3</v>
      </c>
      <c r="F36" s="26" t="s">
        <v>376</v>
      </c>
      <c r="G36" s="26" t="s">
        <v>377</v>
      </c>
      <c r="H36" s="26" t="s">
        <v>66</v>
      </c>
      <c r="I36" s="26" t="s">
        <v>374</v>
      </c>
      <c r="J36" s="74" t="s">
        <v>335</v>
      </c>
      <c r="K36" s="74" t="s">
        <v>71</v>
      </c>
      <c r="L36" s="26" t="s">
        <v>69</v>
      </c>
      <c r="M36" s="26" t="s">
        <v>159</v>
      </c>
      <c r="N36" s="26" t="s">
        <v>137</v>
      </c>
      <c r="O36" s="26">
        <v>53</v>
      </c>
      <c r="P36" s="26" t="s">
        <v>72</v>
      </c>
      <c r="Q36" s="26" t="s">
        <v>72</v>
      </c>
      <c r="R36" s="29">
        <v>44013</v>
      </c>
      <c r="S36" s="29">
        <v>45657</v>
      </c>
      <c r="T36" s="54">
        <v>0.3</v>
      </c>
      <c r="U36" s="54">
        <v>0.7</v>
      </c>
      <c r="V36" s="54">
        <v>0.8</v>
      </c>
      <c r="W36" s="54">
        <v>0.9</v>
      </c>
      <c r="X36" s="54">
        <v>1</v>
      </c>
      <c r="Y36" s="54" t="s">
        <v>76</v>
      </c>
      <c r="Z36" s="54" t="s">
        <v>76</v>
      </c>
      <c r="AA36" s="54" t="s">
        <v>76</v>
      </c>
      <c r="AB36" s="54" t="s">
        <v>76</v>
      </c>
      <c r="AC36" s="54" t="s">
        <v>76</v>
      </c>
      <c r="AD36" s="54" t="s">
        <v>76</v>
      </c>
      <c r="AE36" s="55">
        <v>1</v>
      </c>
      <c r="AF36" s="32">
        <v>54000000</v>
      </c>
      <c r="AG36" s="32">
        <v>54000000</v>
      </c>
      <c r="AH36" s="33" t="s">
        <v>77</v>
      </c>
      <c r="AI36" s="26">
        <v>7718</v>
      </c>
      <c r="AJ36" s="32">
        <v>1913400000</v>
      </c>
      <c r="AK36" s="32">
        <v>1913400000</v>
      </c>
      <c r="AL36" s="33" t="s">
        <v>77</v>
      </c>
      <c r="AM36" s="26">
        <v>7718</v>
      </c>
      <c r="AN36" s="32">
        <v>119070000</v>
      </c>
      <c r="AO36" s="32">
        <v>119070000</v>
      </c>
      <c r="AP36" s="33" t="s">
        <v>77</v>
      </c>
      <c r="AQ36" s="26">
        <v>7718</v>
      </c>
      <c r="AR36" s="32">
        <v>125023000</v>
      </c>
      <c r="AS36" s="32">
        <v>125023000</v>
      </c>
      <c r="AT36" s="33" t="s">
        <v>77</v>
      </c>
      <c r="AU36" s="26">
        <v>7718</v>
      </c>
      <c r="AV36" s="32">
        <v>53520000</v>
      </c>
      <c r="AW36" s="32">
        <v>53520000</v>
      </c>
      <c r="AX36" s="33" t="s">
        <v>77</v>
      </c>
      <c r="AY36" s="26">
        <v>7718</v>
      </c>
      <c r="AZ36" s="32" t="s">
        <v>76</v>
      </c>
      <c r="BA36" s="32" t="s">
        <v>72</v>
      </c>
      <c r="BB36" s="26" t="s">
        <v>72</v>
      </c>
      <c r="BC36" s="26" t="s">
        <v>72</v>
      </c>
      <c r="BD36" s="32" t="s">
        <v>72</v>
      </c>
      <c r="BE36" s="32" t="s">
        <v>72</v>
      </c>
      <c r="BF36" s="26" t="s">
        <v>72</v>
      </c>
      <c r="BG36" s="26" t="s">
        <v>72</v>
      </c>
      <c r="BH36" s="32" t="s">
        <v>72</v>
      </c>
      <c r="BI36" s="32" t="s">
        <v>72</v>
      </c>
      <c r="BJ36" s="26" t="s">
        <v>72</v>
      </c>
      <c r="BK36" s="26" t="s">
        <v>72</v>
      </c>
      <c r="BL36" s="32" t="s">
        <v>72</v>
      </c>
      <c r="BM36" s="32" t="s">
        <v>72</v>
      </c>
      <c r="BN36" s="26" t="s">
        <v>72</v>
      </c>
      <c r="BO36" s="26" t="s">
        <v>72</v>
      </c>
      <c r="BP36" s="32" t="s">
        <v>72</v>
      </c>
      <c r="BQ36" s="32" t="s">
        <v>72</v>
      </c>
      <c r="BR36" s="26" t="s">
        <v>72</v>
      </c>
      <c r="BS36" s="26" t="s">
        <v>72</v>
      </c>
      <c r="BT36" s="32" t="s">
        <v>72</v>
      </c>
      <c r="BU36" s="32" t="s">
        <v>72</v>
      </c>
      <c r="BV36" s="26" t="s">
        <v>73</v>
      </c>
      <c r="BW36" s="26" t="s">
        <v>73</v>
      </c>
      <c r="BX36" s="32">
        <v>2265013000</v>
      </c>
      <c r="BY36" s="26" t="s">
        <v>95</v>
      </c>
      <c r="BZ36" s="26" t="s">
        <v>96</v>
      </c>
      <c r="CA36" s="26" t="s">
        <v>378</v>
      </c>
      <c r="CB36" s="35" t="s">
        <v>379</v>
      </c>
      <c r="CC36" s="35" t="s">
        <v>380</v>
      </c>
      <c r="CD36" s="59" t="s">
        <v>381</v>
      </c>
      <c r="CE36" s="38"/>
      <c r="CF36" s="77">
        <v>1</v>
      </c>
      <c r="CG36" s="38"/>
      <c r="CH36" s="101"/>
      <c r="CI36" s="28" t="s">
        <v>382</v>
      </c>
      <c r="CJ36" s="39" t="s">
        <v>509</v>
      </c>
      <c r="CK36" s="40"/>
      <c r="CL36" s="40"/>
      <c r="CM36" s="28" t="s">
        <v>383</v>
      </c>
      <c r="CN36" s="84" t="s">
        <v>503</v>
      </c>
      <c r="CO36" s="73" t="s">
        <v>443</v>
      </c>
      <c r="CP36" s="73" t="s">
        <v>443</v>
      </c>
      <c r="CQ36" s="42">
        <f>119283356.5/1000000</f>
        <v>119.2833565</v>
      </c>
      <c r="CR36" s="99">
        <f>80.08614619+(119283356.5/1000000)</f>
        <v>199.36950268999999</v>
      </c>
      <c r="CS36" s="40"/>
      <c r="CT36" s="40"/>
      <c r="CU36" s="40" t="s">
        <v>384</v>
      </c>
      <c r="CV36" s="111" t="s">
        <v>514</v>
      </c>
      <c r="CW36" s="103"/>
      <c r="CX36" s="103"/>
      <c r="CY36" s="103"/>
      <c r="CZ36" s="104" t="s">
        <v>104</v>
      </c>
      <c r="DA36" s="104" t="s">
        <v>385</v>
      </c>
      <c r="DB36" s="104" t="s">
        <v>140</v>
      </c>
      <c r="DC36" s="103"/>
      <c r="DD36" s="103"/>
      <c r="DE36" s="103"/>
      <c r="DF36" s="105"/>
      <c r="DG36" s="105"/>
      <c r="DH36" s="105"/>
      <c r="DI36" s="105"/>
      <c r="DJ36" s="105"/>
      <c r="DK36" s="105"/>
      <c r="DL36" s="106" t="s">
        <v>547</v>
      </c>
    </row>
    <row r="37" spans="1:116" s="107" customFormat="1" hidden="1" x14ac:dyDescent="0.35">
      <c r="A37" s="25">
        <v>182</v>
      </c>
      <c r="B37" s="26" t="s">
        <v>372</v>
      </c>
      <c r="C37" s="25" t="s">
        <v>373</v>
      </c>
      <c r="D37" s="26" t="s">
        <v>386</v>
      </c>
      <c r="E37" s="27">
        <v>5.0000000000000001E-3</v>
      </c>
      <c r="F37" s="26" t="s">
        <v>387</v>
      </c>
      <c r="G37" s="26" t="s">
        <v>388</v>
      </c>
      <c r="H37" s="26" t="s">
        <v>66</v>
      </c>
      <c r="I37" s="26" t="s">
        <v>374</v>
      </c>
      <c r="J37" s="74" t="s">
        <v>335</v>
      </c>
      <c r="K37" s="74" t="s">
        <v>71</v>
      </c>
      <c r="L37" s="26" t="s">
        <v>75</v>
      </c>
      <c r="M37" s="26" t="s">
        <v>136</v>
      </c>
      <c r="N37" s="26" t="s">
        <v>137</v>
      </c>
      <c r="O37" s="26">
        <v>53</v>
      </c>
      <c r="P37" s="26" t="s">
        <v>73</v>
      </c>
      <c r="Q37" s="26" t="s">
        <v>73</v>
      </c>
      <c r="R37" s="29">
        <v>44013</v>
      </c>
      <c r="S37" s="29">
        <v>47848</v>
      </c>
      <c r="T37" s="54">
        <v>1</v>
      </c>
      <c r="U37" s="54">
        <v>1</v>
      </c>
      <c r="V37" s="54">
        <v>1</v>
      </c>
      <c r="W37" s="54">
        <v>1</v>
      </c>
      <c r="X37" s="54">
        <v>1</v>
      </c>
      <c r="Y37" s="54">
        <v>1</v>
      </c>
      <c r="Z37" s="54">
        <v>1</v>
      </c>
      <c r="AA37" s="54">
        <v>1</v>
      </c>
      <c r="AB37" s="54">
        <v>1</v>
      </c>
      <c r="AC37" s="54">
        <v>1</v>
      </c>
      <c r="AD37" s="54">
        <v>1</v>
      </c>
      <c r="AE37" s="55">
        <v>1</v>
      </c>
      <c r="AF37" s="32">
        <v>60000000</v>
      </c>
      <c r="AG37" s="32">
        <v>60000000</v>
      </c>
      <c r="AH37" s="33" t="s">
        <v>77</v>
      </c>
      <c r="AI37" s="26">
        <v>7718</v>
      </c>
      <c r="AJ37" s="32">
        <v>239000000</v>
      </c>
      <c r="AK37" s="32">
        <v>239000000</v>
      </c>
      <c r="AL37" s="33" t="s">
        <v>77</v>
      </c>
      <c r="AM37" s="26">
        <v>7718</v>
      </c>
      <c r="AN37" s="32">
        <v>250140000</v>
      </c>
      <c r="AO37" s="32">
        <v>250140000</v>
      </c>
      <c r="AP37" s="33" t="s">
        <v>77</v>
      </c>
      <c r="AQ37" s="26">
        <v>7718</v>
      </c>
      <c r="AR37" s="32">
        <v>262047000</v>
      </c>
      <c r="AS37" s="32">
        <v>262047000</v>
      </c>
      <c r="AT37" s="33" t="s">
        <v>77</v>
      </c>
      <c r="AU37" s="26">
        <v>7718</v>
      </c>
      <c r="AV37" s="32">
        <f>270000000</f>
        <v>270000000</v>
      </c>
      <c r="AW37" s="32">
        <f>270000000</f>
        <v>270000000</v>
      </c>
      <c r="AX37" s="33" t="s">
        <v>77</v>
      </c>
      <c r="AY37" s="26">
        <v>7718</v>
      </c>
      <c r="AZ37" s="32">
        <f>AV37+(AV37*0.03)</f>
        <v>278100000</v>
      </c>
      <c r="BA37" s="26" t="s">
        <v>73</v>
      </c>
      <c r="BB37" s="26" t="s">
        <v>73</v>
      </c>
      <c r="BC37" s="26" t="s">
        <v>73</v>
      </c>
      <c r="BD37" s="32">
        <f>AZ37+(AZ37*0.03)</f>
        <v>286443000</v>
      </c>
      <c r="BE37" s="26" t="s">
        <v>73</v>
      </c>
      <c r="BF37" s="26" t="s">
        <v>73</v>
      </c>
      <c r="BG37" s="26" t="s">
        <v>73</v>
      </c>
      <c r="BH37" s="32">
        <f>BD37+(BD37*0.03)</f>
        <v>295036290</v>
      </c>
      <c r="BI37" s="26" t="s">
        <v>73</v>
      </c>
      <c r="BJ37" s="26" t="s">
        <v>73</v>
      </c>
      <c r="BK37" s="26" t="s">
        <v>73</v>
      </c>
      <c r="BL37" s="32">
        <f>BH37+(BH37*0.03)</f>
        <v>303887378.69999999</v>
      </c>
      <c r="BM37" s="26" t="s">
        <v>73</v>
      </c>
      <c r="BN37" s="26" t="s">
        <v>73</v>
      </c>
      <c r="BO37" s="26" t="s">
        <v>73</v>
      </c>
      <c r="BP37" s="32">
        <f>BL37+(BL37*0.03)</f>
        <v>313004000.06099999</v>
      </c>
      <c r="BQ37" s="26" t="s">
        <v>73</v>
      </c>
      <c r="BR37" s="26" t="s">
        <v>73</v>
      </c>
      <c r="BS37" s="26" t="s">
        <v>73</v>
      </c>
      <c r="BT37" s="32">
        <f>BP37+(BP37*0.03)</f>
        <v>322394120.06282997</v>
      </c>
      <c r="BU37" s="26" t="s">
        <v>73</v>
      </c>
      <c r="BV37" s="26" t="s">
        <v>73</v>
      </c>
      <c r="BW37" s="26" t="s">
        <v>73</v>
      </c>
      <c r="BX37" s="32">
        <v>2880051788.8238297</v>
      </c>
      <c r="BY37" s="26" t="s">
        <v>95</v>
      </c>
      <c r="BZ37" s="26" t="s">
        <v>96</v>
      </c>
      <c r="CA37" s="26" t="s">
        <v>378</v>
      </c>
      <c r="CB37" s="35" t="s">
        <v>379</v>
      </c>
      <c r="CC37" s="35" t="s">
        <v>380</v>
      </c>
      <c r="CD37" s="59" t="s">
        <v>381</v>
      </c>
      <c r="CE37" s="78">
        <v>1</v>
      </c>
      <c r="CF37" s="77">
        <v>1</v>
      </c>
      <c r="CG37" s="78"/>
      <c r="CH37" s="101"/>
      <c r="CI37" s="28" t="s">
        <v>389</v>
      </c>
      <c r="CJ37" s="39" t="s">
        <v>499</v>
      </c>
      <c r="CK37" s="40"/>
      <c r="CL37" s="40"/>
      <c r="CM37" s="79" t="s">
        <v>390</v>
      </c>
      <c r="CN37" s="84" t="s">
        <v>504</v>
      </c>
      <c r="CO37" s="73" t="s">
        <v>443</v>
      </c>
      <c r="CP37" s="73" t="s">
        <v>443</v>
      </c>
      <c r="CQ37" s="42">
        <f>93887836/1000000</f>
        <v>93.887835999999993</v>
      </c>
      <c r="CR37" s="99">
        <f>73.31490736+(93887836/1000000)</f>
        <v>167.20274336</v>
      </c>
      <c r="CS37" s="40"/>
      <c r="CT37" s="40"/>
      <c r="CU37" s="40" t="s">
        <v>391</v>
      </c>
      <c r="CV37" s="102" t="s">
        <v>515</v>
      </c>
      <c r="CW37" s="103"/>
      <c r="CX37" s="103"/>
      <c r="CY37" s="103"/>
      <c r="CZ37" s="104" t="s">
        <v>141</v>
      </c>
      <c r="DA37" s="104" t="s">
        <v>392</v>
      </c>
      <c r="DB37" s="104" t="s">
        <v>393</v>
      </c>
      <c r="DC37" s="103"/>
      <c r="DD37" s="103"/>
      <c r="DE37" s="103"/>
      <c r="DF37" s="105"/>
      <c r="DG37" s="105"/>
      <c r="DH37" s="105"/>
      <c r="DI37" s="105"/>
      <c r="DJ37" s="105"/>
      <c r="DK37" s="105"/>
      <c r="DL37" s="106" t="s">
        <v>547</v>
      </c>
    </row>
    <row r="38" spans="1:116" s="107" customFormat="1" hidden="1" x14ac:dyDescent="0.35">
      <c r="A38" s="25">
        <v>183</v>
      </c>
      <c r="B38" s="26" t="s">
        <v>372</v>
      </c>
      <c r="C38" s="25" t="s">
        <v>373</v>
      </c>
      <c r="D38" s="26" t="s">
        <v>394</v>
      </c>
      <c r="E38" s="27">
        <v>0.02</v>
      </c>
      <c r="F38" s="26" t="s">
        <v>395</v>
      </c>
      <c r="G38" s="26" t="s">
        <v>396</v>
      </c>
      <c r="H38" s="26" t="s">
        <v>66</v>
      </c>
      <c r="I38" s="26" t="s">
        <v>374</v>
      </c>
      <c r="J38" s="74" t="s">
        <v>335</v>
      </c>
      <c r="K38" s="74" t="s">
        <v>397</v>
      </c>
      <c r="L38" s="26" t="s">
        <v>69</v>
      </c>
      <c r="M38" s="26" t="s">
        <v>136</v>
      </c>
      <c r="N38" s="26" t="s">
        <v>137</v>
      </c>
      <c r="O38" s="26">
        <v>56</v>
      </c>
      <c r="P38" s="26" t="s">
        <v>72</v>
      </c>
      <c r="Q38" s="26" t="s">
        <v>72</v>
      </c>
      <c r="R38" s="29">
        <v>44197</v>
      </c>
      <c r="S38" s="29">
        <v>47848</v>
      </c>
      <c r="T38" s="54" t="s">
        <v>76</v>
      </c>
      <c r="U38" s="54">
        <v>0.25</v>
      </c>
      <c r="V38" s="54">
        <v>0.35</v>
      </c>
      <c r="W38" s="54">
        <v>0.45</v>
      </c>
      <c r="X38" s="54">
        <v>0.55000000000000004</v>
      </c>
      <c r="Y38" s="54">
        <v>0.65</v>
      </c>
      <c r="Z38" s="54">
        <v>0.75</v>
      </c>
      <c r="AA38" s="54">
        <v>0.85</v>
      </c>
      <c r="AB38" s="54">
        <v>0.95</v>
      </c>
      <c r="AC38" s="54">
        <v>1</v>
      </c>
      <c r="AD38" s="54">
        <v>1</v>
      </c>
      <c r="AE38" s="55">
        <v>1</v>
      </c>
      <c r="AF38" s="32">
        <v>1477380015.7694767</v>
      </c>
      <c r="AG38" s="32">
        <v>1477380015.7694767</v>
      </c>
      <c r="AH38" s="33" t="s">
        <v>77</v>
      </c>
      <c r="AI38" s="26">
        <v>7718</v>
      </c>
      <c r="AJ38" s="32">
        <v>2654185029.3343506</v>
      </c>
      <c r="AK38" s="32">
        <v>2654185029.3343506</v>
      </c>
      <c r="AL38" s="33" t="s">
        <v>77</v>
      </c>
      <c r="AM38" s="26">
        <v>7718</v>
      </c>
      <c r="AN38" s="32">
        <v>2660822345.2143812</v>
      </c>
      <c r="AO38" s="32">
        <v>2660822345.2143812</v>
      </c>
      <c r="AP38" s="33" t="s">
        <v>77</v>
      </c>
      <c r="AQ38" s="26">
        <v>7718</v>
      </c>
      <c r="AR38" s="32">
        <v>2757183280.5708127</v>
      </c>
      <c r="AS38" s="32">
        <v>2757183280.5708127</v>
      </c>
      <c r="AT38" s="33" t="s">
        <v>77</v>
      </c>
      <c r="AU38" s="26">
        <v>7718</v>
      </c>
      <c r="AV38" s="32">
        <v>2840198183.987937</v>
      </c>
      <c r="AW38" s="32">
        <v>2840198183.987937</v>
      </c>
      <c r="AX38" s="33" t="s">
        <v>77</v>
      </c>
      <c r="AY38" s="26">
        <v>7718</v>
      </c>
      <c r="AZ38" s="32">
        <v>2925404129.507575</v>
      </c>
      <c r="BA38" s="26" t="s">
        <v>73</v>
      </c>
      <c r="BB38" s="80" t="s">
        <v>80</v>
      </c>
      <c r="BC38" s="80" t="s">
        <v>80</v>
      </c>
      <c r="BD38" s="32">
        <v>3013166253.3928022</v>
      </c>
      <c r="BE38" s="26" t="s">
        <v>73</v>
      </c>
      <c r="BF38" s="26" t="s">
        <v>73</v>
      </c>
      <c r="BG38" s="26" t="s">
        <v>73</v>
      </c>
      <c r="BH38" s="32">
        <v>3103561240.994586</v>
      </c>
      <c r="BI38" s="26" t="s">
        <v>73</v>
      </c>
      <c r="BJ38" s="26" t="s">
        <v>73</v>
      </c>
      <c r="BK38" s="26" t="s">
        <v>73</v>
      </c>
      <c r="BL38" s="32">
        <v>3196668077.7544236</v>
      </c>
      <c r="BM38" s="26" t="s">
        <v>73</v>
      </c>
      <c r="BN38" s="26" t="s">
        <v>73</v>
      </c>
      <c r="BO38" s="26" t="s">
        <v>73</v>
      </c>
      <c r="BP38" s="32">
        <v>3292568119.3770566</v>
      </c>
      <c r="BQ38" s="26" t="s">
        <v>73</v>
      </c>
      <c r="BR38" s="26" t="s">
        <v>73</v>
      </c>
      <c r="BS38" s="26" t="s">
        <v>73</v>
      </c>
      <c r="BT38" s="32">
        <v>3391345162.2083683</v>
      </c>
      <c r="BU38" s="26" t="s">
        <v>73</v>
      </c>
      <c r="BV38" s="26" t="s">
        <v>73</v>
      </c>
      <c r="BW38" s="26" t="s">
        <v>73</v>
      </c>
      <c r="BX38" s="32">
        <v>31312481838.111771</v>
      </c>
      <c r="BY38" s="26" t="s">
        <v>95</v>
      </c>
      <c r="BZ38" s="26" t="s">
        <v>96</v>
      </c>
      <c r="CA38" s="26" t="s">
        <v>378</v>
      </c>
      <c r="CB38" s="35" t="s">
        <v>379</v>
      </c>
      <c r="CC38" s="35" t="s">
        <v>380</v>
      </c>
      <c r="CD38" s="59" t="s">
        <v>381</v>
      </c>
      <c r="CE38" s="78">
        <v>0.55000000000000004</v>
      </c>
      <c r="CF38" s="81">
        <v>0.55000000000000004</v>
      </c>
      <c r="CG38" s="82"/>
      <c r="CH38" s="101"/>
      <c r="CI38" s="28" t="s">
        <v>398</v>
      </c>
      <c r="CJ38" s="39" t="s">
        <v>500</v>
      </c>
      <c r="CK38" s="40"/>
      <c r="CL38" s="40"/>
      <c r="CM38" s="28" t="s">
        <v>399</v>
      </c>
      <c r="CN38" s="84" t="s">
        <v>505</v>
      </c>
      <c r="CO38" s="73" t="s">
        <v>443</v>
      </c>
      <c r="CP38" s="73" t="s">
        <v>443</v>
      </c>
      <c r="CQ38" s="42">
        <f>1726790824.74/1000000</f>
        <v>1726.7908247400001</v>
      </c>
      <c r="CR38" s="99">
        <f>69.8149848000004+(1726790824.74/1000000)</f>
        <v>1796.6058095400006</v>
      </c>
      <c r="CS38" s="40"/>
      <c r="CT38" s="40"/>
      <c r="CU38" s="40" t="s">
        <v>400</v>
      </c>
      <c r="CV38" s="102" t="s">
        <v>516</v>
      </c>
      <c r="CW38" s="103"/>
      <c r="CX38" s="103"/>
      <c r="CY38" s="103"/>
      <c r="CZ38" s="104" t="s">
        <v>141</v>
      </c>
      <c r="DA38" s="104" t="s">
        <v>401</v>
      </c>
      <c r="DB38" s="104" t="s">
        <v>393</v>
      </c>
      <c r="DC38" s="103"/>
      <c r="DD38" s="103"/>
      <c r="DE38" s="103"/>
      <c r="DF38" s="105"/>
      <c r="DG38" s="105"/>
      <c r="DH38" s="105"/>
      <c r="DI38" s="105"/>
      <c r="DJ38" s="105"/>
      <c r="DK38" s="105"/>
      <c r="DL38" s="106" t="s">
        <v>547</v>
      </c>
    </row>
    <row r="39" spans="1:116" s="107" customFormat="1" hidden="1" x14ac:dyDescent="0.35">
      <c r="A39" s="25">
        <v>184</v>
      </c>
      <c r="B39" s="26" t="s">
        <v>372</v>
      </c>
      <c r="C39" s="25" t="s">
        <v>373</v>
      </c>
      <c r="D39" s="26" t="s">
        <v>402</v>
      </c>
      <c r="E39" s="27">
        <v>0.01</v>
      </c>
      <c r="F39" s="26" t="s">
        <v>403</v>
      </c>
      <c r="G39" s="26" t="s">
        <v>404</v>
      </c>
      <c r="H39" s="26" t="s">
        <v>66</v>
      </c>
      <c r="I39" s="26" t="s">
        <v>374</v>
      </c>
      <c r="J39" s="74" t="s">
        <v>335</v>
      </c>
      <c r="K39" s="74" t="s">
        <v>71</v>
      </c>
      <c r="L39" s="26" t="s">
        <v>79</v>
      </c>
      <c r="M39" s="26" t="s">
        <v>136</v>
      </c>
      <c r="N39" s="26" t="s">
        <v>137</v>
      </c>
      <c r="O39" s="26">
        <v>56</v>
      </c>
      <c r="P39" s="26" t="s">
        <v>72</v>
      </c>
      <c r="Q39" s="26" t="s">
        <v>72</v>
      </c>
      <c r="R39" s="29">
        <v>44197</v>
      </c>
      <c r="S39" s="29">
        <v>47848</v>
      </c>
      <c r="T39" s="54" t="s">
        <v>76</v>
      </c>
      <c r="U39" s="54">
        <v>0.25</v>
      </c>
      <c r="V39" s="54">
        <v>0.35</v>
      </c>
      <c r="W39" s="54">
        <v>0.45</v>
      </c>
      <c r="X39" s="54">
        <v>0.55000000000000004</v>
      </c>
      <c r="Y39" s="54">
        <v>0.65</v>
      </c>
      <c r="Z39" s="54">
        <v>0.75</v>
      </c>
      <c r="AA39" s="54">
        <v>0.85</v>
      </c>
      <c r="AB39" s="54">
        <v>0.95</v>
      </c>
      <c r="AC39" s="54">
        <v>1</v>
      </c>
      <c r="AD39" s="54">
        <v>1</v>
      </c>
      <c r="AE39" s="55">
        <v>1</v>
      </c>
      <c r="AF39" s="32" t="s">
        <v>76</v>
      </c>
      <c r="AG39" s="32" t="s">
        <v>76</v>
      </c>
      <c r="AH39" s="33" t="s">
        <v>77</v>
      </c>
      <c r="AI39" s="26">
        <v>7718</v>
      </c>
      <c r="AJ39" s="32">
        <v>4138400000</v>
      </c>
      <c r="AK39" s="32">
        <v>4138400000</v>
      </c>
      <c r="AL39" s="33" t="s">
        <v>77</v>
      </c>
      <c r="AM39" s="26">
        <v>7718</v>
      </c>
      <c r="AN39" s="32">
        <v>4344000000</v>
      </c>
      <c r="AO39" s="32">
        <v>4344000000</v>
      </c>
      <c r="AP39" s="33" t="s">
        <v>77</v>
      </c>
      <c r="AQ39" s="26">
        <v>7718</v>
      </c>
      <c r="AR39" s="32">
        <v>4558896000</v>
      </c>
      <c r="AS39" s="32">
        <v>4558896000</v>
      </c>
      <c r="AT39" s="33" t="s">
        <v>77</v>
      </c>
      <c r="AU39" s="26">
        <v>7718</v>
      </c>
      <c r="AV39" s="32">
        <v>4578975000</v>
      </c>
      <c r="AW39" s="32">
        <v>4578975000</v>
      </c>
      <c r="AX39" s="33" t="s">
        <v>77</v>
      </c>
      <c r="AY39" s="26">
        <v>7718</v>
      </c>
      <c r="AZ39" s="32">
        <f>AV39+(AV39*0.03)</f>
        <v>4716344250</v>
      </c>
      <c r="BA39" s="26" t="s">
        <v>73</v>
      </c>
      <c r="BB39" s="26" t="s">
        <v>73</v>
      </c>
      <c r="BC39" s="26" t="s">
        <v>73</v>
      </c>
      <c r="BD39" s="32">
        <f>AZ39+(AZ39*0.03)</f>
        <v>4857834577.5</v>
      </c>
      <c r="BE39" s="26" t="s">
        <v>73</v>
      </c>
      <c r="BF39" s="26" t="s">
        <v>73</v>
      </c>
      <c r="BG39" s="26" t="s">
        <v>73</v>
      </c>
      <c r="BH39" s="32">
        <f>BD39+(BD39*0.03)</f>
        <v>5003569614.8249998</v>
      </c>
      <c r="BI39" s="26" t="s">
        <v>73</v>
      </c>
      <c r="BJ39" s="26" t="s">
        <v>73</v>
      </c>
      <c r="BK39" s="26" t="s">
        <v>73</v>
      </c>
      <c r="BL39" s="32">
        <f>BH39+(BH39*0.03)</f>
        <v>5153676703.2697496</v>
      </c>
      <c r="BM39" s="26" t="s">
        <v>73</v>
      </c>
      <c r="BN39" s="26" t="s">
        <v>73</v>
      </c>
      <c r="BO39" s="26" t="s">
        <v>73</v>
      </c>
      <c r="BP39" s="32">
        <f>BL39+(BL39*0.03)</f>
        <v>5308287004.3678417</v>
      </c>
      <c r="BQ39" s="26" t="s">
        <v>73</v>
      </c>
      <c r="BR39" s="26" t="s">
        <v>73</v>
      </c>
      <c r="BS39" s="26" t="s">
        <v>73</v>
      </c>
      <c r="BT39" s="32">
        <f>BP39+(BP39*0.03)</f>
        <v>5467535614.4988766</v>
      </c>
      <c r="BU39" s="26" t="s">
        <v>73</v>
      </c>
      <c r="BV39" s="26" t="s">
        <v>73</v>
      </c>
      <c r="BW39" s="26" t="s">
        <v>73</v>
      </c>
      <c r="BX39" s="32">
        <v>48127518764.461472</v>
      </c>
      <c r="BY39" s="26" t="s">
        <v>95</v>
      </c>
      <c r="BZ39" s="26" t="s">
        <v>96</v>
      </c>
      <c r="CA39" s="26" t="s">
        <v>378</v>
      </c>
      <c r="CB39" s="35" t="s">
        <v>379</v>
      </c>
      <c r="CC39" s="35" t="s">
        <v>380</v>
      </c>
      <c r="CD39" s="59" t="s">
        <v>381</v>
      </c>
      <c r="CE39" s="78">
        <v>0.55000000000000004</v>
      </c>
      <c r="CF39" s="81">
        <v>0.55000000000000004</v>
      </c>
      <c r="CG39" s="82"/>
      <c r="CH39" s="101"/>
      <c r="CI39" s="28" t="s">
        <v>405</v>
      </c>
      <c r="CJ39" s="39" t="s">
        <v>511</v>
      </c>
      <c r="CK39" s="40"/>
      <c r="CL39" s="40"/>
      <c r="CM39" s="28" t="s">
        <v>406</v>
      </c>
      <c r="CN39" s="84" t="s">
        <v>506</v>
      </c>
      <c r="CO39" s="73" t="s">
        <v>443</v>
      </c>
      <c r="CP39" s="73" t="s">
        <v>443</v>
      </c>
      <c r="CQ39" s="42">
        <f>1325559103.38/1000000</f>
        <v>1325.5591033800001</v>
      </c>
      <c r="CR39" s="99">
        <f>48.1454798699999+(1325559103.38/1000000)</f>
        <v>1373.70458325</v>
      </c>
      <c r="CS39" s="40"/>
      <c r="CT39" s="40"/>
      <c r="CU39" s="40" t="s">
        <v>407</v>
      </c>
      <c r="CV39" s="102" t="s">
        <v>517</v>
      </c>
      <c r="CW39" s="103"/>
      <c r="CX39" s="103"/>
      <c r="CY39" s="103"/>
      <c r="CZ39" s="104" t="s">
        <v>141</v>
      </c>
      <c r="DA39" s="104" t="s">
        <v>392</v>
      </c>
      <c r="DB39" s="104" t="s">
        <v>393</v>
      </c>
      <c r="DC39" s="103"/>
      <c r="DD39" s="103"/>
      <c r="DE39" s="103"/>
      <c r="DF39" s="105"/>
      <c r="DG39" s="105"/>
      <c r="DH39" s="105"/>
      <c r="DI39" s="105"/>
      <c r="DJ39" s="105"/>
      <c r="DK39" s="105"/>
      <c r="DL39" s="106" t="s">
        <v>547</v>
      </c>
    </row>
    <row r="40" spans="1:116" s="107" customFormat="1" hidden="1" x14ac:dyDescent="0.35">
      <c r="A40" s="25">
        <v>185</v>
      </c>
      <c r="B40" s="26" t="s">
        <v>372</v>
      </c>
      <c r="C40" s="25" t="s">
        <v>373</v>
      </c>
      <c r="D40" s="26" t="s">
        <v>408</v>
      </c>
      <c r="E40" s="27">
        <v>0.01</v>
      </c>
      <c r="F40" s="26" t="s">
        <v>409</v>
      </c>
      <c r="G40" s="26" t="s">
        <v>410</v>
      </c>
      <c r="H40" s="26" t="s">
        <v>66</v>
      </c>
      <c r="I40" s="26" t="s">
        <v>374</v>
      </c>
      <c r="J40" s="74" t="s">
        <v>335</v>
      </c>
      <c r="K40" s="74" t="s">
        <v>411</v>
      </c>
      <c r="L40" s="26" t="s">
        <v>69</v>
      </c>
      <c r="M40" s="26" t="s">
        <v>136</v>
      </c>
      <c r="N40" s="26" t="s">
        <v>137</v>
      </c>
      <c r="O40" s="26">
        <v>56</v>
      </c>
      <c r="P40" s="26" t="s">
        <v>72</v>
      </c>
      <c r="Q40" s="26" t="s">
        <v>72</v>
      </c>
      <c r="R40" s="29">
        <v>44013</v>
      </c>
      <c r="S40" s="29">
        <v>47848</v>
      </c>
      <c r="T40" s="54">
        <v>0.04</v>
      </c>
      <c r="U40" s="54">
        <v>0.28000000000000003</v>
      </c>
      <c r="V40" s="54">
        <v>0.35</v>
      </c>
      <c r="W40" s="54">
        <v>0.45</v>
      </c>
      <c r="X40" s="54">
        <v>0.55000000000000004</v>
      </c>
      <c r="Y40" s="54">
        <v>0.65</v>
      </c>
      <c r="Z40" s="54">
        <v>0.75</v>
      </c>
      <c r="AA40" s="54">
        <v>0.85</v>
      </c>
      <c r="AB40" s="54">
        <v>0.95</v>
      </c>
      <c r="AC40" s="54">
        <v>1</v>
      </c>
      <c r="AD40" s="54">
        <v>1</v>
      </c>
      <c r="AE40" s="55">
        <v>1</v>
      </c>
      <c r="AF40" s="32">
        <v>66778500</v>
      </c>
      <c r="AG40" s="32">
        <v>66778500</v>
      </c>
      <c r="AH40" s="33" t="s">
        <v>77</v>
      </c>
      <c r="AI40" s="26">
        <v>7718</v>
      </c>
      <c r="AJ40" s="32">
        <v>1295826000</v>
      </c>
      <c r="AK40" s="32">
        <v>1295826000</v>
      </c>
      <c r="AL40" s="33" t="s">
        <v>77</v>
      </c>
      <c r="AM40" s="26">
        <v>7718</v>
      </c>
      <c r="AN40" s="32">
        <v>1119952000</v>
      </c>
      <c r="AO40" s="32">
        <v>1119952000</v>
      </c>
      <c r="AP40" s="33" t="s">
        <v>77</v>
      </c>
      <c r="AQ40" s="26">
        <v>7718</v>
      </c>
      <c r="AR40" s="32">
        <v>1173511560</v>
      </c>
      <c r="AS40" s="32">
        <v>1173511560</v>
      </c>
      <c r="AT40" s="33" t="s">
        <v>77</v>
      </c>
      <c r="AU40" s="26">
        <v>7718</v>
      </c>
      <c r="AV40" s="32">
        <v>1227395956.8</v>
      </c>
      <c r="AW40" s="32">
        <v>1227395956.8</v>
      </c>
      <c r="AX40" s="33" t="s">
        <v>77</v>
      </c>
      <c r="AY40" s="26">
        <v>7718</v>
      </c>
      <c r="AZ40" s="32">
        <v>1442280595.5039999</v>
      </c>
      <c r="BA40" s="26" t="s">
        <v>73</v>
      </c>
      <c r="BB40" s="26" t="s">
        <v>73</v>
      </c>
      <c r="BC40" s="26" t="s">
        <v>73</v>
      </c>
      <c r="BD40" s="32">
        <v>1485549013.3691201</v>
      </c>
      <c r="BE40" s="26" t="s">
        <v>73</v>
      </c>
      <c r="BF40" s="26" t="s">
        <v>73</v>
      </c>
      <c r="BG40" s="26" t="s">
        <v>73</v>
      </c>
      <c r="BH40" s="32">
        <v>1530115483.7701936</v>
      </c>
      <c r="BI40" s="26" t="s">
        <v>73</v>
      </c>
      <c r="BJ40" s="26" t="s">
        <v>73</v>
      </c>
      <c r="BK40" s="26" t="s">
        <v>73</v>
      </c>
      <c r="BL40" s="32">
        <v>1576018948.2832994</v>
      </c>
      <c r="BM40" s="26" t="s">
        <v>73</v>
      </c>
      <c r="BN40" s="26" t="s">
        <v>73</v>
      </c>
      <c r="BO40" s="26" t="s">
        <v>73</v>
      </c>
      <c r="BP40" s="32">
        <v>1623299515.8917985</v>
      </c>
      <c r="BQ40" s="26" t="s">
        <v>73</v>
      </c>
      <c r="BR40" s="26" t="s">
        <v>73</v>
      </c>
      <c r="BS40" s="26" t="s">
        <v>73</v>
      </c>
      <c r="BT40" s="32">
        <v>1671998501.3185525</v>
      </c>
      <c r="BU40" s="26" t="s">
        <v>73</v>
      </c>
      <c r="BV40" s="26" t="s">
        <v>73</v>
      </c>
      <c r="BW40" s="26" t="s">
        <v>73</v>
      </c>
      <c r="BX40" s="32">
        <v>14212726074.936962</v>
      </c>
      <c r="BY40" s="26" t="s">
        <v>95</v>
      </c>
      <c r="BZ40" s="26" t="s">
        <v>96</v>
      </c>
      <c r="CA40" s="26" t="s">
        <v>378</v>
      </c>
      <c r="CB40" s="35" t="s">
        <v>379</v>
      </c>
      <c r="CC40" s="35" t="s">
        <v>380</v>
      </c>
      <c r="CD40" s="59" t="s">
        <v>381</v>
      </c>
      <c r="CE40" s="78">
        <v>0.55000000000000004</v>
      </c>
      <c r="CF40" s="81">
        <v>0.55000000000000004</v>
      </c>
      <c r="CG40" s="82"/>
      <c r="CH40" s="101"/>
      <c r="CI40" s="28" t="s">
        <v>412</v>
      </c>
      <c r="CJ40" s="39" t="s">
        <v>501</v>
      </c>
      <c r="CK40" s="40"/>
      <c r="CL40" s="40"/>
      <c r="CM40" s="28" t="s">
        <v>413</v>
      </c>
      <c r="CN40" s="84" t="s">
        <v>557</v>
      </c>
      <c r="CO40" s="73" t="s">
        <v>443</v>
      </c>
      <c r="CP40" s="73" t="s">
        <v>443</v>
      </c>
      <c r="CQ40" s="42">
        <f>1127646322.38/1000000</f>
        <v>1127.6463223800001</v>
      </c>
      <c r="CR40" s="99">
        <f>71.8569714000001+(1127646322.38/1000000)</f>
        <v>1199.5032937800001</v>
      </c>
      <c r="CS40" s="40"/>
      <c r="CT40" s="40"/>
      <c r="CU40" s="40" t="s">
        <v>414</v>
      </c>
      <c r="CV40" s="102" t="s">
        <v>518</v>
      </c>
      <c r="CW40" s="103"/>
      <c r="CX40" s="103"/>
      <c r="CY40" s="103"/>
      <c r="CZ40" s="104" t="s">
        <v>415</v>
      </c>
      <c r="DA40" s="104" t="s">
        <v>416</v>
      </c>
      <c r="DB40" s="104" t="s">
        <v>393</v>
      </c>
      <c r="DC40" s="103"/>
      <c r="DD40" s="103"/>
      <c r="DE40" s="103"/>
      <c r="DF40" s="105"/>
      <c r="DG40" s="105"/>
      <c r="DH40" s="105"/>
      <c r="DI40" s="105"/>
      <c r="DJ40" s="105"/>
      <c r="DK40" s="105"/>
      <c r="DL40" s="106" t="s">
        <v>547</v>
      </c>
    </row>
    <row r="41" spans="1:116" s="107" customFormat="1" hidden="1" x14ac:dyDescent="0.35">
      <c r="A41" s="25">
        <v>186</v>
      </c>
      <c r="B41" s="26" t="s">
        <v>372</v>
      </c>
      <c r="C41" s="25" t="s">
        <v>373</v>
      </c>
      <c r="D41" s="26" t="s">
        <v>417</v>
      </c>
      <c r="E41" s="27">
        <v>5.0000000000000001E-3</v>
      </c>
      <c r="F41" s="26" t="s">
        <v>418</v>
      </c>
      <c r="G41" s="26" t="s">
        <v>419</v>
      </c>
      <c r="H41" s="26" t="s">
        <v>66</v>
      </c>
      <c r="I41" s="26" t="s">
        <v>374</v>
      </c>
      <c r="J41" s="25" t="s">
        <v>158</v>
      </c>
      <c r="K41" s="25" t="s">
        <v>397</v>
      </c>
      <c r="L41" s="26" t="s">
        <v>79</v>
      </c>
      <c r="M41" s="26" t="s">
        <v>136</v>
      </c>
      <c r="N41" s="26" t="s">
        <v>137</v>
      </c>
      <c r="O41" s="26">
        <v>52</v>
      </c>
      <c r="P41" s="26" t="s">
        <v>72</v>
      </c>
      <c r="Q41" s="26" t="s">
        <v>72</v>
      </c>
      <c r="R41" s="29">
        <v>43831</v>
      </c>
      <c r="S41" s="29">
        <v>45657</v>
      </c>
      <c r="T41" s="54">
        <v>0.3</v>
      </c>
      <c r="U41" s="54">
        <v>0.7</v>
      </c>
      <c r="V41" s="54">
        <v>0.8</v>
      </c>
      <c r="W41" s="54">
        <v>0.9</v>
      </c>
      <c r="X41" s="54">
        <v>1</v>
      </c>
      <c r="Y41" s="54" t="s">
        <v>72</v>
      </c>
      <c r="Z41" s="54" t="s">
        <v>72</v>
      </c>
      <c r="AA41" s="54" t="s">
        <v>72</v>
      </c>
      <c r="AB41" s="54" t="s">
        <v>72</v>
      </c>
      <c r="AC41" s="54" t="s">
        <v>72</v>
      </c>
      <c r="AD41" s="54" t="s">
        <v>72</v>
      </c>
      <c r="AE41" s="55">
        <v>1</v>
      </c>
      <c r="AF41" s="32">
        <v>23000000</v>
      </c>
      <c r="AG41" s="32">
        <v>23000000</v>
      </c>
      <c r="AH41" s="33" t="s">
        <v>77</v>
      </c>
      <c r="AI41" s="26">
        <v>7718</v>
      </c>
      <c r="AJ41" s="32">
        <v>111844000</v>
      </c>
      <c r="AK41" s="32">
        <v>111844000</v>
      </c>
      <c r="AL41" s="33" t="s">
        <v>77</v>
      </c>
      <c r="AM41" s="26">
        <v>7718</v>
      </c>
      <c r="AN41" s="32">
        <v>117098000</v>
      </c>
      <c r="AO41" s="32">
        <v>117098000</v>
      </c>
      <c r="AP41" s="33" t="s">
        <v>77</v>
      </c>
      <c r="AQ41" s="26">
        <v>7718</v>
      </c>
      <c r="AR41" s="32">
        <v>122615000</v>
      </c>
      <c r="AS41" s="32">
        <v>122615000</v>
      </c>
      <c r="AT41" s="33" t="s">
        <v>77</v>
      </c>
      <c r="AU41" s="26">
        <v>7718</v>
      </c>
      <c r="AV41" s="32">
        <v>79800000</v>
      </c>
      <c r="AW41" s="32">
        <v>79800000</v>
      </c>
      <c r="AX41" s="33" t="s">
        <v>77</v>
      </c>
      <c r="AY41" s="26">
        <v>7718</v>
      </c>
      <c r="AZ41" s="32" t="s">
        <v>76</v>
      </c>
      <c r="BA41" s="32" t="s">
        <v>72</v>
      </c>
      <c r="BB41" s="26" t="s">
        <v>72</v>
      </c>
      <c r="BC41" s="26" t="s">
        <v>72</v>
      </c>
      <c r="BD41" s="32" t="s">
        <v>76</v>
      </c>
      <c r="BE41" s="32" t="s">
        <v>72</v>
      </c>
      <c r="BF41" s="26" t="s">
        <v>72</v>
      </c>
      <c r="BG41" s="26" t="s">
        <v>72</v>
      </c>
      <c r="BH41" s="32" t="s">
        <v>76</v>
      </c>
      <c r="BI41" s="32" t="s">
        <v>72</v>
      </c>
      <c r="BJ41" s="26" t="s">
        <v>72</v>
      </c>
      <c r="BK41" s="26" t="s">
        <v>72</v>
      </c>
      <c r="BL41" s="32" t="s">
        <v>76</v>
      </c>
      <c r="BM41" s="32" t="s">
        <v>72</v>
      </c>
      <c r="BN41" s="26" t="s">
        <v>72</v>
      </c>
      <c r="BO41" s="26" t="s">
        <v>72</v>
      </c>
      <c r="BP41" s="32" t="s">
        <v>76</v>
      </c>
      <c r="BQ41" s="32" t="s">
        <v>72</v>
      </c>
      <c r="BR41" s="26" t="s">
        <v>72</v>
      </c>
      <c r="BS41" s="26" t="s">
        <v>72</v>
      </c>
      <c r="BT41" s="32" t="s">
        <v>76</v>
      </c>
      <c r="BU41" s="32" t="s">
        <v>72</v>
      </c>
      <c r="BV41" s="26" t="s">
        <v>72</v>
      </c>
      <c r="BW41" s="26" t="s">
        <v>72</v>
      </c>
      <c r="BX41" s="32">
        <v>454357000</v>
      </c>
      <c r="BY41" s="26" t="s">
        <v>95</v>
      </c>
      <c r="BZ41" s="26" t="s">
        <v>96</v>
      </c>
      <c r="CA41" s="26" t="s">
        <v>378</v>
      </c>
      <c r="CB41" s="35" t="s">
        <v>379</v>
      </c>
      <c r="CC41" s="35" t="s">
        <v>380</v>
      </c>
      <c r="CD41" s="59" t="s">
        <v>381</v>
      </c>
      <c r="CE41" s="78">
        <v>1</v>
      </c>
      <c r="CF41" s="81">
        <v>1</v>
      </c>
      <c r="CG41" s="82"/>
      <c r="CH41" s="101"/>
      <c r="CI41" s="28" t="s">
        <v>420</v>
      </c>
      <c r="CJ41" s="39" t="s">
        <v>502</v>
      </c>
      <c r="CK41" s="40"/>
      <c r="CL41" s="40"/>
      <c r="CM41" s="28" t="s">
        <v>421</v>
      </c>
      <c r="CN41" s="84" t="s">
        <v>507</v>
      </c>
      <c r="CO41" s="73" t="s">
        <v>443</v>
      </c>
      <c r="CP41" s="73" t="s">
        <v>443</v>
      </c>
      <c r="CQ41" s="42">
        <f>163418856.5/1000000</f>
        <v>163.4188565</v>
      </c>
      <c r="CR41" s="99">
        <f>76.59637794+(163418856.5/1000000)</f>
        <v>240.01523444</v>
      </c>
      <c r="CS41" s="40"/>
      <c r="CT41" s="40"/>
      <c r="CU41" s="40" t="s">
        <v>422</v>
      </c>
      <c r="CV41" s="102" t="s">
        <v>519</v>
      </c>
      <c r="CW41" s="103"/>
      <c r="CX41" s="103"/>
      <c r="CY41" s="103"/>
      <c r="CZ41" s="104" t="s">
        <v>415</v>
      </c>
      <c r="DA41" s="104" t="s">
        <v>423</v>
      </c>
      <c r="DB41" s="104" t="s">
        <v>393</v>
      </c>
      <c r="DC41" s="103"/>
      <c r="DD41" s="103"/>
      <c r="DE41" s="103"/>
      <c r="DF41" s="105"/>
      <c r="DG41" s="105"/>
      <c r="DH41" s="105"/>
      <c r="DI41" s="105"/>
      <c r="DJ41" s="105"/>
      <c r="DK41" s="105"/>
      <c r="DL41" s="106" t="s">
        <v>547</v>
      </c>
    </row>
    <row r="42" spans="1:116" s="107" customFormat="1" hidden="1" x14ac:dyDescent="0.35">
      <c r="A42" s="25">
        <v>187</v>
      </c>
      <c r="B42" s="26" t="s">
        <v>372</v>
      </c>
      <c r="C42" s="25" t="s">
        <v>373</v>
      </c>
      <c r="D42" s="26" t="s">
        <v>424</v>
      </c>
      <c r="E42" s="27">
        <v>1.4999999999999999E-2</v>
      </c>
      <c r="F42" s="26" t="s">
        <v>425</v>
      </c>
      <c r="G42" s="26" t="s">
        <v>426</v>
      </c>
      <c r="H42" s="26" t="s">
        <v>66</v>
      </c>
      <c r="I42" s="26" t="s">
        <v>374</v>
      </c>
      <c r="J42" s="25" t="s">
        <v>158</v>
      </c>
      <c r="K42" s="25" t="s">
        <v>71</v>
      </c>
      <c r="L42" s="26" t="s">
        <v>69</v>
      </c>
      <c r="M42" s="26" t="s">
        <v>136</v>
      </c>
      <c r="N42" s="26" t="s">
        <v>137</v>
      </c>
      <c r="O42" s="26">
        <v>52</v>
      </c>
      <c r="P42" s="26" t="s">
        <v>72</v>
      </c>
      <c r="Q42" s="26" t="s">
        <v>72</v>
      </c>
      <c r="R42" s="29">
        <v>44013</v>
      </c>
      <c r="S42" s="29">
        <v>47848</v>
      </c>
      <c r="T42" s="54">
        <v>0.2</v>
      </c>
      <c r="U42" s="54">
        <v>0.3</v>
      </c>
      <c r="V42" s="54">
        <v>0.4</v>
      </c>
      <c r="W42" s="54">
        <v>0.5</v>
      </c>
      <c r="X42" s="54">
        <v>0.6</v>
      </c>
      <c r="Y42" s="54">
        <v>0.7</v>
      </c>
      <c r="Z42" s="54">
        <v>0.8</v>
      </c>
      <c r="AA42" s="54">
        <v>0.9</v>
      </c>
      <c r="AB42" s="54">
        <v>1</v>
      </c>
      <c r="AC42" s="54">
        <v>1</v>
      </c>
      <c r="AD42" s="54">
        <v>1</v>
      </c>
      <c r="AE42" s="55">
        <v>1</v>
      </c>
      <c r="AF42" s="32">
        <v>6000000</v>
      </c>
      <c r="AG42" s="32">
        <v>6000000</v>
      </c>
      <c r="AH42" s="33" t="s">
        <v>77</v>
      </c>
      <c r="AI42" s="26">
        <v>7718</v>
      </c>
      <c r="AJ42" s="32">
        <v>2345523000</v>
      </c>
      <c r="AK42" s="32">
        <v>2345523000</v>
      </c>
      <c r="AL42" s="33" t="s">
        <v>77</v>
      </c>
      <c r="AM42" s="26">
        <v>7718</v>
      </c>
      <c r="AN42" s="32">
        <v>2361015000</v>
      </c>
      <c r="AO42" s="32">
        <v>2361015000</v>
      </c>
      <c r="AP42" s="33" t="s">
        <v>77</v>
      </c>
      <c r="AQ42" s="26">
        <v>7718</v>
      </c>
      <c r="AR42" s="32">
        <v>1620503500</v>
      </c>
      <c r="AS42" s="32">
        <v>1620503500</v>
      </c>
      <c r="AT42" s="33" t="s">
        <v>77</v>
      </c>
      <c r="AU42" s="26">
        <v>7718</v>
      </c>
      <c r="AV42" s="32">
        <v>1346000000</v>
      </c>
      <c r="AW42" s="32">
        <v>1346000000</v>
      </c>
      <c r="AX42" s="33" t="s">
        <v>77</v>
      </c>
      <c r="AY42" s="26">
        <v>7718</v>
      </c>
      <c r="AZ42" s="32">
        <f>AV42+(AV42*0.03)</f>
        <v>1386380000</v>
      </c>
      <c r="BA42" s="26" t="s">
        <v>73</v>
      </c>
      <c r="BB42" s="26" t="s">
        <v>73</v>
      </c>
      <c r="BC42" s="26" t="s">
        <v>73</v>
      </c>
      <c r="BD42" s="32">
        <f>AZ42+(AZ42*0.03)</f>
        <v>1427971400</v>
      </c>
      <c r="BE42" s="26" t="s">
        <v>73</v>
      </c>
      <c r="BF42" s="26" t="s">
        <v>73</v>
      </c>
      <c r="BG42" s="26" t="s">
        <v>73</v>
      </c>
      <c r="BH42" s="32">
        <f>BD42+(BD42*0.03)</f>
        <v>1470810542</v>
      </c>
      <c r="BI42" s="26" t="s">
        <v>73</v>
      </c>
      <c r="BJ42" s="26" t="s">
        <v>73</v>
      </c>
      <c r="BK42" s="26" t="s">
        <v>73</v>
      </c>
      <c r="BL42" s="32">
        <f>BH42+(BH42*0.03)</f>
        <v>1514934858.26</v>
      </c>
      <c r="BM42" s="26" t="s">
        <v>73</v>
      </c>
      <c r="BN42" s="26" t="s">
        <v>73</v>
      </c>
      <c r="BO42" s="26" t="s">
        <v>73</v>
      </c>
      <c r="BP42" s="32">
        <f>BL42+(BL42*0.03)</f>
        <v>1560382904.0078001</v>
      </c>
      <c r="BQ42" s="26" t="s">
        <v>73</v>
      </c>
      <c r="BR42" s="26" t="s">
        <v>73</v>
      </c>
      <c r="BS42" s="26" t="s">
        <v>73</v>
      </c>
      <c r="BT42" s="32">
        <f>BP42+(BP42*0.03)</f>
        <v>1607194391.1280341</v>
      </c>
      <c r="BU42" s="26" t="s">
        <v>73</v>
      </c>
      <c r="BV42" s="26" t="s">
        <v>73</v>
      </c>
      <c r="BW42" s="26" t="s">
        <v>73</v>
      </c>
      <c r="BX42" s="32">
        <v>16646715595.395834</v>
      </c>
      <c r="BY42" s="26" t="s">
        <v>95</v>
      </c>
      <c r="BZ42" s="26" t="s">
        <v>96</v>
      </c>
      <c r="CA42" s="26" t="s">
        <v>378</v>
      </c>
      <c r="CB42" s="35" t="s">
        <v>379</v>
      </c>
      <c r="CC42" s="35" t="s">
        <v>380</v>
      </c>
      <c r="CD42" s="59" t="s">
        <v>381</v>
      </c>
      <c r="CE42" s="78">
        <v>0.6</v>
      </c>
      <c r="CF42" s="81">
        <v>0.6</v>
      </c>
      <c r="CG42" s="82"/>
      <c r="CH42" s="101"/>
      <c r="CI42" s="28" t="s">
        <v>427</v>
      </c>
      <c r="CJ42" s="39" t="s">
        <v>543</v>
      </c>
      <c r="CK42" s="40"/>
      <c r="CL42" s="40"/>
      <c r="CM42" s="79" t="s">
        <v>428</v>
      </c>
      <c r="CN42" s="84" t="s">
        <v>508</v>
      </c>
      <c r="CO42" s="73" t="s">
        <v>435</v>
      </c>
      <c r="CP42" s="73" t="s">
        <v>435</v>
      </c>
      <c r="CQ42" s="42">
        <f>229766944.5/1000000</f>
        <v>229.76694449999999</v>
      </c>
      <c r="CR42" s="99">
        <f>72.0959634400001+(229766944.5/1000000)</f>
        <v>301.86290794000013</v>
      </c>
      <c r="CS42" s="40"/>
      <c r="CT42" s="40"/>
      <c r="CU42" s="40" t="s">
        <v>429</v>
      </c>
      <c r="CV42" s="102" t="s">
        <v>520</v>
      </c>
      <c r="CW42" s="103"/>
      <c r="CX42" s="103"/>
      <c r="CY42" s="103"/>
      <c r="CZ42" s="104" t="s">
        <v>415</v>
      </c>
      <c r="DA42" s="104" t="s">
        <v>430</v>
      </c>
      <c r="DB42" s="104" t="s">
        <v>393</v>
      </c>
      <c r="DC42" s="103"/>
      <c r="DD42" s="103"/>
      <c r="DE42" s="103"/>
      <c r="DF42" s="105"/>
      <c r="DG42" s="105"/>
      <c r="DH42" s="105"/>
      <c r="DI42" s="105"/>
      <c r="DJ42" s="105"/>
      <c r="DK42" s="105"/>
      <c r="DL42" s="106" t="s">
        <v>547</v>
      </c>
    </row>
  </sheetData>
  <autoFilter ref="A3:DM42" xr:uid="{6F25D9B3-DE8E-479F-B372-3D33EDD902DC}">
    <filterColumn colId="1">
      <filters>
        <filter val="3. Contribuir a la garantía del derecho de las mujeres en sus diferentes ciclos de vida, a una vida libre de violencias en los ámbitos político, comunitario e institucional, familiar y de pareja en el espacio público y privado."/>
      </filters>
    </filterColumn>
  </autoFilter>
  <mergeCells count="30">
    <mergeCell ref="D1:Q1"/>
    <mergeCell ref="P2:Q2"/>
    <mergeCell ref="AF2:AI2"/>
    <mergeCell ref="AJ2:AM2"/>
    <mergeCell ref="AN2:AQ2"/>
    <mergeCell ref="AF1:BX1"/>
    <mergeCell ref="AR2:AU2"/>
    <mergeCell ref="AV2:AY2"/>
    <mergeCell ref="AZ2:BC2"/>
    <mergeCell ref="BD2:BG2"/>
    <mergeCell ref="BH2:BK2"/>
    <mergeCell ref="BL2:BO2"/>
    <mergeCell ref="BP2:BS2"/>
    <mergeCell ref="BT2:BW2"/>
    <mergeCell ref="CZ2:DB2"/>
    <mergeCell ref="DC2:DE2"/>
    <mergeCell ref="DF2:DH2"/>
    <mergeCell ref="DI2:DK2"/>
    <mergeCell ref="R1:S1"/>
    <mergeCell ref="R2:S2"/>
    <mergeCell ref="T1:X1"/>
    <mergeCell ref="T2:X2"/>
    <mergeCell ref="BY1:CD1"/>
    <mergeCell ref="CE1:CY1"/>
    <mergeCell ref="CZ1:DK1"/>
    <mergeCell ref="CE2:CH2"/>
    <mergeCell ref="CI2:CL2"/>
    <mergeCell ref="CM2:CP2"/>
    <mergeCell ref="CQ2:CT2"/>
    <mergeCell ref="CU2:CX2"/>
  </mergeCells>
  <dataValidations count="32">
    <dataValidation type="list" allowBlank="1" showInputMessage="1" showErrorMessage="1" sqref="I42 I26 I15:I17" xr:uid="{1D27126A-58B0-4A5E-97B7-BC0F287AE6D4}">
      <formula1>ANUALIZACIÓN</formula1>
    </dataValidation>
    <dataValidation type="whole" allowBlank="1" showInputMessage="1" showErrorMessage="1" sqref="Q33" xr:uid="{7393C718-5D91-48D9-832F-299F8AD61AE4}">
      <formula1>2000</formula1>
      <formula2>500000000</formula2>
    </dataValidation>
    <dataValidation type="custom" allowBlank="1" showInputMessage="1" showErrorMessage="1" error="La celda debe contener solo texto" sqref="BY5:BZ5 BY42:BZ42" xr:uid="{24E5DAB5-5F11-459B-B9D8-6FDD719878B7}">
      <formula1>ISTEXT(BY5)</formula1>
    </dataValidation>
    <dataValidation type="date" allowBlank="1" showInputMessage="1" showErrorMessage="1" sqref="R33:S33 P35:Q38 P29:Q29" xr:uid="{1D293124-D384-4560-8F59-033A74B8EBBD}">
      <formula1>36526</formula1>
      <formula2>58806</formula2>
    </dataValidation>
    <dataValidation type="whole" allowBlank="1" showInputMessage="1" showErrorMessage="1" sqref="P33" xr:uid="{2FCDCC4F-6B14-4353-9309-CED82F6B1272}">
      <formula1>0</formula1>
      <formula2>500000000</formula2>
    </dataValidation>
    <dataValidation allowBlank="1" showInputMessage="1" showErrorMessage="1" prompt="Cifras en millones de pesos. Corresponde al valor de implementar la acción._x000a_" sqref="AF3 AJ3 AN3 AR3 AV3 AZ3 BH3 BT3 BD3 BL3 BP3" xr:uid="{00000000-0002-0000-0000-00003B000000}"/>
    <dataValidation allowBlank="1" showInputMessage="1" showErrorMessage="1" prompt="Revisar si este indicador corresponde a un indicador del PDD Vigente. Tomarlo del listado de indicadores del plan que se encuentra en la caja de herramientas._x000a__x000a_" sqref="N2:N3" xr:uid="{00000000-0002-0000-0000-00003A000000}"/>
    <dataValidation allowBlank="1" showInputMessage="1" showErrorMessage="1" prompt="Cifras en millones de pesos" sqref="AF1" xr:uid="{00000000-0002-0000-0000-000037000000}"/>
    <dataValidation allowBlank="1" showInputMessage="1" showErrorMessage="1" prompt="Período que tomará lograr el resultado o producto." sqref="R1:R2" xr:uid="{00000000-0002-0000-0000-000034000000}"/>
    <dataValidation allowBlank="1" showInputMessage="1" showErrorMessage="1" prompt="Si corresponde a un indicador del PDD, identifique el código de la meta el cual se encuentra en el listado de indicadores del plan que se encuentra en la caja de herramientas._x000a__x000a_" sqref="O2:O3" xr:uid="{00000000-0002-0000-0000-000033000000}"/>
    <dataValidation allowBlank="1" showInputMessage="1" showErrorMessage="1" prompt="Si la fuente de financiación es inversión, identifique el código del proyecto." sqref="BW3 AM3 AQ3 AI3 AU3 AY3 BG3 BC3 BK3 BO3 BS3" xr:uid="{00000000-0002-0000-0000-000032000000}"/>
    <dataValidation allowBlank="1" showInputMessage="1" showErrorMessage="1" prompt="Identifique la fuente de financiación (Funcionamiento, Inversión, Cooperaciòn, Crédito, etc. )" sqref="AP3 AT3 BJ3 AH3 AL3 AX3 BB3 BV3 BF3 BN3 BR3" xr:uid="{00000000-0002-0000-0000-000031000000}"/>
    <dataValidation allowBlank="1" showInputMessage="1" showErrorMessage="1" prompt="Determine si el indicador responde a un enfoque (Derechos Humanos, Género, Poblacional - Diferencial, Ambiental y Territorial). Si responde a más de enfoque separelos por ;" sqref="J2:K3" xr:uid="{00000000-0002-0000-0000-00002E000000}"/>
    <dataValidation allowBlank="1" showInputMessage="1" showErrorMessage="1" prompt="Identifique la meta ODS a que le apunta el indicador de producto. " sqref="I2:I3" xr:uid="{00000000-0002-0000-0000-00002D000000}"/>
    <dataValidation allowBlank="1" showInputMessage="1" showErrorMessage="1" prompt="Identifique el ODS a que le apunta el indicador de producto. Seleccione de la lista desplegable." sqref="H2:H3" xr:uid="{00000000-0002-0000-0000-00002C000000}"/>
    <dataValidation allowBlank="1" showInputMessage="1" showErrorMessage="1" prompt="Totalice la meta de producto a alcanzar al final de la vigencia de la política pública. Tenga en cuenta el Tipo de Anualización determinado." sqref="AE1:AE3" xr:uid="{00000000-0002-0000-0000-000024000000}"/>
    <dataValidation allowBlank="1" showInputMessage="1" showErrorMessage="1" prompt="Cifras en millones de pesos. Corresponde al valor con el que se cuenta y se asigna a la implementación de la acción. _x000a_No necesariamente corresponderá al costo." sqref="AO3 AG3 AK3" xr:uid="{00000000-0002-0000-0000-000023000000}"/>
    <dataValidation allowBlank="1" showInputMessage="1" showErrorMessage="1" prompt="Seleccione de la lista desplegable._x000a_Fórmula a través de la cual se acumulan los avances, de tal forma que sea posible determinar el avance del indicador. _x000a__x000a_" sqref="L2:M3" xr:uid="{00000000-0002-0000-0000-000022000000}"/>
    <dataValidation allowBlank="1" showInputMessage="1" showErrorMessage="1" prompt="Defina el Producto que quiere alcanzar a través de la medición." sqref="D2:D3" xr:uid="{00000000-0002-0000-0000-000020000000}"/>
    <dataValidation allowBlank="1" showInputMessage="1" showErrorMessage="1" prompt="Escriba el numero telefónico, número de extensión, correo electrónico de la persona de contacto relacionada en la columna anterior." sqref="CD2:CD3" xr:uid="{00000000-0002-0000-0000-000014000000}"/>
    <dataValidation allowBlank="1" showInputMessage="1" showErrorMessage="1" prompt="Escriba el nombre completo de la persona responsable de la ejecución del producto." sqref="CB2:CC3" xr:uid="{00000000-0002-0000-0000-000013000000}"/>
    <dataValidation allowBlank="1" showInputMessage="1" showErrorMessage="1" prompt="Escriba la Dirección, Subdirección, Grupo o Unidad responsable de la ejecución del producto o acción._x000a_Utilice nombres completos." sqref="CA2:CA3" xr:uid="{00000000-0002-0000-0000-000012000000}"/>
    <dataValidation allowBlank="1" showInputMessage="1" showErrorMessage="1" prompt="Seleccione de la lista desplegable, la entidad responsable de la ejecución del producto o acción." sqref="BY2:BZ3" xr:uid="{00000000-0002-0000-0000-000011000000}"/>
    <dataValidation allowBlank="1" showInputMessage="1" showErrorMessage="1" prompt="Suma de los costos de cada vigencia durante la ejecución de la política pública." sqref="BX2:BX3" xr:uid="{00000000-0002-0000-0000-000010000000}"/>
    <dataValidation allowBlank="1" showInputMessage="1" showErrorMessage="1" prompt="Cifras en millones de pesos.  Corresponde al valor con el que se cuenta y se asigna a la implementación de la acción. _x000a_No necesariamente corresponderá al costo." sqref="AS3 BI3 AW3 BA3 BU3 BE3 BM3 BQ3" xr:uid="{00000000-0002-0000-0000-00000F000000}"/>
    <dataValidation allowBlank="1" showInputMessage="1" showErrorMessage="1" prompt="Formato DD/MM/AAAA_x000a_Escriba la fecha de finalización de ejecución del producto._x000a__x000a_" sqref="S3:U3" xr:uid="{00000000-0002-0000-0000-00000E000000}"/>
    <dataValidation allowBlank="1" showInputMessage="1" showErrorMessage="1" prompt="Formato DD/MM/AAAA_x000a_Escriba la fecha de inicio de ejecución del producto._x000a_" sqref="R3" xr:uid="{00000000-0002-0000-0000-00000C000000}"/>
    <dataValidation allowBlank="1" showInputMessage="1" showErrorMessage="1" prompt="Escriba el nombre del indicador. _x000a_Debe evidenciar con precisión la propiedad a medir, y debe guardar coherencia con la fórmula._x000a_Solo se puede tener un indicador por producto o acción." sqref="F2:F3" xr:uid="{00000000-0002-0000-0000-00000B000000}"/>
    <dataValidation allowBlank="1" showInputMessage="1" showErrorMessage="1" prompt="Escriba el valor de la meta para cada vigencia de forma acumulada._x000a__x000a_Elimine o adicione columnas de acuerdo al tiempo de ejecución de la política pública._x000a__x000a_Tenga en cuenta las fechas de inicio y finalización." sqref="T1:T2" xr:uid="{00000000-0002-0000-0000-000009000000}"/>
    <dataValidation allowBlank="1" showInputMessage="1" showErrorMessage="1" prompt="Marco de referencia cuantitativo de la situación actual que se pretende modificar._x000a_Debe estar expresada en la misma unidad de medida de la meta. Todos los indicadores que se van a medir deben tener línea base." sqref="P2:Q2" xr:uid="{00000000-0002-0000-0000-000008000000}"/>
    <dataValidation allowBlank="1" showInputMessage="1" showErrorMessage="1" prompt="Escriba la fórmula de cálculo del indicador. _x000a_Variables usadas para la medición del indicador, debe ser explicita la unidad de medida." sqref="G2:G3" xr:uid="{00000000-0002-0000-0000-000006000000}"/>
    <dataValidation allowBlank="1" showInputMessage="1" showErrorMessage="1" prompt="Escriba los objetivos específicos de la política._x000a__x000a_Tenga en cuenta que estos objetivos están ligados a las estrategias, ejes temáticos o líneas de acción definidos en la estructura programática de la política." sqref="B1:B3" xr:uid="{00000000-0002-0000-0000-000003000000}"/>
  </dataValidations>
  <hyperlinks>
    <hyperlink ref="CD12" r:id="rId1" xr:uid="{B5B22206-29FA-4FAB-B20E-0DE152477398}"/>
    <hyperlink ref="CD13" r:id="rId2" xr:uid="{01334A14-0371-4C23-8F3B-3B387FC6E8B9}"/>
    <hyperlink ref="CD20" r:id="rId3" xr:uid="{7F11D321-AB4F-41C4-9E6B-3E9FF22D5111}"/>
    <hyperlink ref="CD21" r:id="rId4" xr:uid="{20471A57-910B-4147-904D-5225F98251C7}"/>
    <hyperlink ref="CD23" r:id="rId5" xr:uid="{332428D7-18F1-4EAE-B455-3CABBC8A3E09}"/>
    <hyperlink ref="CD24" r:id="rId6" xr:uid="{88E8F63F-F375-4AD3-896D-7EADB4DF2D47}"/>
    <hyperlink ref="CD25" r:id="rId7" xr:uid="{4D8CC383-41BC-4B62-BC06-6406CC4DF443}"/>
    <hyperlink ref="CD26" r:id="rId8" xr:uid="{AD42364E-DB3B-4AA4-A57D-DB0D04B62080}"/>
    <hyperlink ref="CD33" r:id="rId9" xr:uid="{0503BB04-AA3C-4F55-9743-10D4C10F06E8}"/>
    <hyperlink ref="CD35" r:id="rId10" xr:uid="{F86DD230-FAEB-4EDC-B6B2-E89FEE56EBE4}"/>
    <hyperlink ref="CD34" r:id="rId11" xr:uid="{36F90D2C-2020-4B6D-A679-24764E2AE417}"/>
    <hyperlink ref="CD36" r:id="rId12" xr:uid="{B2C4ED7C-67C6-4599-897C-8C5EC59EC42C}"/>
    <hyperlink ref="CD37" r:id="rId13" xr:uid="{7615D7C3-F9A7-4251-B27F-32C55DBD40FB}"/>
    <hyperlink ref="CD38" r:id="rId14" xr:uid="{EC506D7C-92A2-4056-A948-138DE6748771}"/>
    <hyperlink ref="CD39" r:id="rId15" xr:uid="{732B2F92-8BDA-49B2-826B-C4FE94A624A6}"/>
    <hyperlink ref="CD40" r:id="rId16" xr:uid="{600D03B6-3618-4674-B6A3-1841B9384737}"/>
    <hyperlink ref="CD41" r:id="rId17" xr:uid="{D045FE0A-CFE7-4004-AB24-02928AB096F3}"/>
    <hyperlink ref="CD42" r:id="rId18" xr:uid="{7043AAB0-83DA-44AF-815D-B71C0C459AC0}"/>
  </hyperlinks>
  <pageMargins left="0.7" right="0.7" top="0.75" bottom="0.75" header="0.3" footer="0.3"/>
  <legacyDrawing r:id="rId1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CIAN</dc:creator>
  <cp:keywords/>
  <dc:description/>
  <cp:lastModifiedBy>Andrea Paola Bello Vargas</cp:lastModifiedBy>
  <cp:revision/>
  <dcterms:created xsi:type="dcterms:W3CDTF">2024-05-16T17:13:31Z</dcterms:created>
  <dcterms:modified xsi:type="dcterms:W3CDTF">2024-10-02T02:09:37Z</dcterms:modified>
  <cp:category/>
  <cp:contentStatus/>
</cp:coreProperties>
</file>